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195" windowWidth="17685" windowHeight="12600"/>
  </bookViews>
  <sheets>
    <sheet name="Temperature coefficients" sheetId="4" r:id="rId1"/>
    <sheet name="Sheet2" sheetId="5" r:id="rId2"/>
  </sheets>
  <definedNames>
    <definedName name="_xlnm.Print_Area" localSheetId="0">'Temperature coefficients'!$A$1:$J$59</definedName>
  </definedNames>
  <calcPr calcId="145621"/>
</workbook>
</file>

<file path=xl/calcChain.xml><?xml version="1.0" encoding="utf-8"?>
<calcChain xmlns="http://schemas.openxmlformats.org/spreadsheetml/2006/main">
  <c r="I24" i="4" l="1"/>
  <c r="H24" i="4"/>
  <c r="I23" i="4"/>
  <c r="H23" i="4"/>
  <c r="I22" i="4"/>
  <c r="H22" i="4"/>
  <c r="I21" i="4"/>
  <c r="H21" i="4"/>
  <c r="J24" i="4" l="1"/>
  <c r="J22" i="4"/>
  <c r="J21" i="4"/>
  <c r="J23" i="4"/>
  <c r="H31" i="4" l="1"/>
  <c r="G31" i="4"/>
  <c r="F31" i="4"/>
  <c r="H30" i="4"/>
  <c r="G30" i="4"/>
  <c r="F30" i="4"/>
  <c r="H29" i="4"/>
  <c r="G29" i="4"/>
  <c r="F29" i="4"/>
  <c r="I25" i="4"/>
  <c r="H25" i="4"/>
  <c r="I30" i="4" l="1"/>
  <c r="J30" i="4" s="1"/>
  <c r="J25" i="4"/>
  <c r="I29" i="4"/>
  <c r="J29" i="4" s="1"/>
  <c r="I31" i="4"/>
  <c r="J31" i="4" s="1"/>
  <c r="I27" i="4" l="1"/>
  <c r="I20" i="4"/>
  <c r="I11" i="4"/>
  <c r="I12" i="4"/>
  <c r="I13" i="4"/>
  <c r="I14" i="4"/>
  <c r="I15" i="4"/>
  <c r="I16" i="4"/>
  <c r="I17" i="4"/>
  <c r="I18" i="4"/>
  <c r="I19" i="4"/>
  <c r="I26" i="4"/>
  <c r="I28" i="4"/>
  <c r="I8" i="4"/>
  <c r="H13" i="4" l="1"/>
  <c r="J13" i="4" s="1"/>
  <c r="H12" i="4"/>
  <c r="J12" i="4" s="1"/>
  <c r="H11" i="4"/>
  <c r="J11" i="4" s="1"/>
  <c r="H28" i="4"/>
  <c r="J28" i="4" s="1"/>
  <c r="H27" i="4"/>
  <c r="J27" i="4" s="1"/>
  <c r="H10" i="4" l="1"/>
  <c r="I10" i="4"/>
  <c r="H15" i="4"/>
  <c r="J15" i="4" s="1"/>
  <c r="H14" i="4"/>
  <c r="J14" i="4" s="1"/>
  <c r="H17" i="4"/>
  <c r="J17" i="4" s="1"/>
  <c r="H18" i="4"/>
  <c r="J18" i="4" s="1"/>
  <c r="H19" i="4"/>
  <c r="J19" i="4" s="1"/>
  <c r="H20" i="4"/>
  <c r="J20" i="4" s="1"/>
  <c r="H26" i="4"/>
  <c r="J26" i="4" s="1"/>
  <c r="H8" i="4"/>
  <c r="J8" i="4" s="1"/>
  <c r="H16" i="4"/>
  <c r="J16" i="4" s="1"/>
  <c r="I35" i="4"/>
  <c r="I36" i="4"/>
  <c r="I37" i="4"/>
  <c r="I38" i="4"/>
  <c r="I39" i="4"/>
  <c r="I40" i="4"/>
  <c r="I41" i="4"/>
  <c r="I42" i="4"/>
  <c r="I43" i="4"/>
  <c r="I44" i="4"/>
  <c r="I34" i="4"/>
  <c r="H34" i="4"/>
  <c r="H35" i="4"/>
  <c r="H36" i="4"/>
  <c r="H37" i="4"/>
  <c r="H38" i="4"/>
  <c r="H39" i="4"/>
  <c r="H40" i="4"/>
  <c r="H41" i="4"/>
  <c r="H42" i="4"/>
  <c r="H43" i="4"/>
  <c r="H44" i="4"/>
  <c r="J34" i="4" l="1"/>
  <c r="J43" i="4"/>
  <c r="J41" i="4"/>
  <c r="J39" i="4"/>
  <c r="J37" i="4"/>
  <c r="J35" i="4"/>
  <c r="J44" i="4"/>
  <c r="I47" i="4"/>
  <c r="J42" i="4"/>
  <c r="J40" i="4"/>
  <c r="J38" i="4"/>
  <c r="J36" i="4"/>
  <c r="I48" i="4"/>
  <c r="J10" i="4"/>
  <c r="I46" i="4"/>
  <c r="H45" i="4"/>
  <c r="H46" i="4" s="1"/>
  <c r="I45" i="4"/>
  <c r="J48" i="4" l="1"/>
  <c r="J46" i="4"/>
  <c r="J47" i="4"/>
  <c r="J45" i="4"/>
  <c r="H47" i="4"/>
  <c r="H48" i="4"/>
</calcChain>
</file>

<file path=xl/sharedStrings.xml><?xml version="1.0" encoding="utf-8"?>
<sst xmlns="http://schemas.openxmlformats.org/spreadsheetml/2006/main" count="145" uniqueCount="95">
  <si>
    <t>Oecanthus argentinus</t>
  </si>
  <si>
    <t>Oecanthus fultoni</t>
  </si>
  <si>
    <t>Oecanthus pini</t>
  </si>
  <si>
    <t>p/s at 20C</t>
  </si>
  <si>
    <t>p/s at 30C</t>
  </si>
  <si>
    <t>kHz at 20C</t>
  </si>
  <si>
    <t>kHz at 30C</t>
  </si>
  <si>
    <t>Oecanthus celerinictus</t>
  </si>
  <si>
    <t>Oecanthus quadripunctatus</t>
  </si>
  <si>
    <t>Oecanthus nigricornis</t>
  </si>
  <si>
    <t>Gryllus rubens</t>
  </si>
  <si>
    <t>Gryllus campestris</t>
  </si>
  <si>
    <t>tinnulenta</t>
  </si>
  <si>
    <t>tinnula</t>
  </si>
  <si>
    <t>tinnulacita</t>
  </si>
  <si>
    <t>thomasi</t>
  </si>
  <si>
    <t>fultoni</t>
  </si>
  <si>
    <t>exigua</t>
  </si>
  <si>
    <t>vernalis</t>
  </si>
  <si>
    <t>scia</t>
  </si>
  <si>
    <t>rosamacula</t>
  </si>
  <si>
    <t>literena</t>
  </si>
  <si>
    <t>delicatula</t>
  </si>
  <si>
    <t>average=</t>
  </si>
  <si>
    <t>min=</t>
  </si>
  <si>
    <t>max=</t>
  </si>
  <si>
    <t>OEC</t>
  </si>
  <si>
    <t>ENE</t>
  </si>
  <si>
    <t>NEM</t>
  </si>
  <si>
    <t>GRY</t>
  </si>
  <si>
    <t>TRG</t>
  </si>
  <si>
    <r>
      <t>Oecanthus forbes</t>
    </r>
    <r>
      <rPr>
        <i/>
        <vertAlign val="superscript"/>
        <sz val="11"/>
        <color theme="1"/>
        <rFont val="Calibri"/>
        <family val="2"/>
        <scheme val="minor"/>
      </rPr>
      <t>c</t>
    </r>
  </si>
  <si>
    <r>
      <t>Orocharis luteolira</t>
    </r>
    <r>
      <rPr>
        <i/>
        <vertAlign val="superscript"/>
        <sz val="11"/>
        <color theme="1"/>
        <rFont val="Calibri"/>
        <family val="2"/>
        <scheme val="minor"/>
      </rPr>
      <t>d</t>
    </r>
  </si>
  <si>
    <t>Orocharis diplastes</t>
  </si>
  <si>
    <t>Orocharis tricornis</t>
  </si>
  <si>
    <t>Orocharis nigrifrons</t>
  </si>
  <si>
    <t>Orocharis saltator</t>
  </si>
  <si>
    <t>Cyrtoxipha columbiana</t>
  </si>
  <si>
    <t>Pictonemobius ambitiosus</t>
  </si>
  <si>
    <t>Eunemobius carolinus</t>
  </si>
  <si>
    <t>Oecanthus exclamationis</t>
  </si>
  <si>
    <t>Oecanthus latipennis</t>
  </si>
  <si>
    <t>Oecanthus niveus</t>
  </si>
  <si>
    <t>Walker 1969a, Fig. 12</t>
  </si>
  <si>
    <t>Cyrtoxipha gundlachi</t>
  </si>
  <si>
    <t>Cyrtoxipha nola</t>
  </si>
  <si>
    <t>Cyrtoxipha confusus</t>
  </si>
  <si>
    <t>Walker 1969b, Fig. 10</t>
  </si>
  <si>
    <t xml:space="preserve">    usually used for the rates of physiological processes rather than the rates of mechanical systems.</t>
  </si>
  <si>
    <t>Koch et al. 1988, Table 1</t>
  </si>
  <si>
    <t>Walker 1962b, Fig. 11</t>
  </si>
  <si>
    <t>Walker 1962a, Fig. 1</t>
  </si>
  <si>
    <t>Walker 1962a, Fig. 5</t>
  </si>
  <si>
    <t>Walker 1963, Fig. 14</t>
  </si>
  <si>
    <t>Walker 1963, Fig. 15</t>
  </si>
  <si>
    <t>Walker 1963, Fig. 13</t>
  </si>
  <si>
    <t>Walker 1962b, Fig. 12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</si>
  <si>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Koch et al. (1988) referred to these coefficients as Q10 values and used that formula; however, Q10 values are</t>
    </r>
  </si>
  <si>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Known as </t>
    </r>
    <r>
      <rPr>
        <i/>
        <sz val="11"/>
        <color theme="1"/>
        <rFont val="Calibri"/>
        <family val="2"/>
        <scheme val="minor"/>
      </rPr>
      <t>Orocharis saltator</t>
    </r>
    <r>
      <rPr>
        <sz val="11"/>
        <color theme="1"/>
        <rFont val="Calibri"/>
        <family val="2"/>
        <scheme val="minor"/>
      </rPr>
      <t xml:space="preserve"> at the time.</t>
    </r>
  </si>
  <si>
    <t>Walker 1962b, Fig. 14</t>
  </si>
  <si>
    <r>
      <t xml:space="preserve">     Temp. Coef.</t>
    </r>
    <r>
      <rPr>
        <b/>
        <vertAlign val="superscript"/>
        <sz val="11"/>
        <color theme="1"/>
        <rFont val="Calibri"/>
        <family val="2"/>
        <scheme val="minor"/>
      </rPr>
      <t>a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</si>
  <si>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PR data are from published trendlines and CF data are from enlarged versions of the referenced Figs.</t>
    </r>
  </si>
  <si>
    <t>=Slight extrapolation of published trendline needed to obtain this value.</t>
  </si>
  <si>
    <t xml:space="preserve">     with a precision only great enough to insure approximate accuracy.</t>
  </si>
  <si>
    <t>calusa</t>
  </si>
  <si>
    <t>Walker 1962b, Fig. 6&amp;14</t>
  </si>
  <si>
    <t>CF/PR</t>
  </si>
  <si>
    <t>ND</t>
  </si>
  <si>
    <r>
      <t>SMTbl_CF Temperature coefficients calculated from pulse rates and carrier frequencies at 20 and 30</t>
    </r>
    <r>
      <rPr>
        <b/>
        <sz val="14"/>
        <color theme="1"/>
        <rFont val="Calibri"/>
        <family val="2"/>
      </rPr>
      <t>°C</t>
    </r>
    <r>
      <rPr>
        <b/>
        <sz val="14"/>
        <color theme="1"/>
        <rFont val="Calibri"/>
        <family val="2"/>
        <scheme val="minor"/>
      </rPr>
      <t xml:space="preserve"> </t>
    </r>
  </si>
  <si>
    <r>
      <t xml:space="preserve">Except for the last three </t>
    </r>
    <r>
      <rPr>
        <i/>
        <sz val="11"/>
        <rFont val="Calibri"/>
        <family val="2"/>
        <scheme val="minor"/>
      </rPr>
      <t>Cyrtoxipha</t>
    </r>
    <r>
      <rPr>
        <sz val="11"/>
        <rFont val="Calibri"/>
        <family val="2"/>
        <scheme val="minor"/>
      </rPr>
      <t xml:space="preserve"> spp, the kHz data from the literature are from measurements recently taken from published graphs</t>
    </r>
  </si>
  <si>
    <r>
      <t>Antillicharis oriobates</t>
    </r>
    <r>
      <rPr>
        <vertAlign val="superscript"/>
        <sz val="11"/>
        <color theme="1"/>
        <rFont val="Calibri"/>
        <family val="2"/>
        <scheme val="minor"/>
      </rPr>
      <t>e</t>
    </r>
  </si>
  <si>
    <r>
      <rPr>
        <vertAlign val="super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Misidentified as </t>
    </r>
    <r>
      <rPr>
        <i/>
        <sz val="11"/>
        <color theme="1"/>
        <rFont val="Calibri"/>
        <family val="2"/>
        <scheme val="minor"/>
      </rPr>
      <t>A. imitator</t>
    </r>
    <r>
      <rPr>
        <sz val="11"/>
        <color theme="1"/>
        <rFont val="Calibri"/>
        <family val="2"/>
        <scheme val="minor"/>
      </rPr>
      <t>.</t>
    </r>
  </si>
  <si>
    <r>
      <rPr>
        <vertAlign val="super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Misidentified as</t>
    </r>
    <r>
      <rPr>
        <i/>
        <sz val="11"/>
        <color theme="1"/>
        <rFont val="Calibri"/>
        <family val="2"/>
        <scheme val="minor"/>
      </rPr>
      <t xml:space="preserve"> A. pulicaria.</t>
    </r>
  </si>
  <si>
    <t>=Species with CF temp coefficient less than 0.20.</t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</si>
  <si>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Known as "slow-trilling" </t>
    </r>
    <r>
      <rPr>
        <i/>
        <sz val="11"/>
        <color theme="1"/>
        <rFont val="Calibri"/>
        <family val="2"/>
        <scheme val="minor"/>
      </rPr>
      <t>Oecanthus nigricornis</t>
    </r>
    <r>
      <rPr>
        <sz val="11"/>
        <color theme="1"/>
        <rFont val="Calibri"/>
        <family val="2"/>
        <scheme val="minor"/>
      </rPr>
      <t xml:space="preserve"> at the time.</t>
    </r>
  </si>
  <si>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Known as </t>
    </r>
    <r>
      <rPr>
        <i/>
        <sz val="11"/>
        <color theme="1"/>
        <rFont val="Calibri"/>
        <family val="2"/>
        <scheme val="minor"/>
      </rPr>
      <t xml:space="preserve">Orocharis gryllodes </t>
    </r>
    <r>
      <rPr>
        <sz val="11"/>
        <color theme="1"/>
        <rFont val="Calibri"/>
        <family val="2"/>
        <scheme val="minor"/>
      </rPr>
      <t>at the time</t>
    </r>
  </si>
  <si>
    <r>
      <t>PR</t>
    </r>
    <r>
      <rPr>
        <b/>
        <vertAlign val="superscript"/>
        <sz val="11"/>
        <color theme="1"/>
        <rFont val="Calibri"/>
        <family val="2"/>
        <scheme val="minor"/>
      </rPr>
      <t>b</t>
    </r>
  </si>
  <si>
    <r>
      <t>CF</t>
    </r>
    <r>
      <rPr>
        <b/>
        <vertAlign val="superscript"/>
        <sz val="11"/>
        <color theme="1"/>
        <rFont val="Calibri"/>
        <family val="2"/>
        <scheme val="minor"/>
      </rPr>
      <t>b</t>
    </r>
  </si>
  <si>
    <t>SMTbl_CFTempCoefs.xlsx</t>
  </si>
  <si>
    <t>Data from previously published papers</t>
  </si>
  <si>
    <t>Data from this paper (using msTbl3 and msTbl6 trendlines)</t>
  </si>
  <si>
    <r>
      <rPr>
        <b/>
        <i/>
        <sz val="11"/>
        <color theme="1"/>
        <rFont val="Calibri"/>
        <family val="2"/>
        <scheme val="minor"/>
      </rPr>
      <t>Anaxipha</t>
    </r>
    <r>
      <rPr>
        <sz val="11"/>
        <color theme="1"/>
        <rFont val="Calibri"/>
        <family val="2"/>
        <scheme val="minor"/>
      </rPr>
      <t xml:space="preserve"> median=</t>
    </r>
  </si>
  <si>
    <t>all data: 156 recordings from 9 states</t>
  </si>
  <si>
    <t>all data: 195 recordings from 13 states</t>
  </si>
  <si>
    <t>all data: 79 recordings from 7 states</t>
  </si>
  <si>
    <t>all data: 253 recordings from 10 states</t>
  </si>
  <si>
    <t>all data: 86 recordings from 5 states</t>
  </si>
  <si>
    <t>all data: 196 recordings from 13 states</t>
  </si>
  <si>
    <t>all data: 57 recordings from 2 states</t>
  </si>
  <si>
    <t>all data: 89 recordings from 5 states</t>
  </si>
  <si>
    <t>all data: 60 recordings from 4 states</t>
  </si>
  <si>
    <t>all data: 48 recordings from Florida</t>
  </si>
  <si>
    <t>all data: 64 recordings from 3 states</t>
  </si>
  <si>
    <t>imitator</t>
  </si>
  <si>
    <t>insufficient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</si>
</sst>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2" fontId="0" fillId="0" borderId="0" xfId="0" applyNumberFormat="1"/>
    <xf numFmtId="165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164" fontId="0" fillId="0" borderId="0" xfId="0" applyNumberFormat="1" applyFill="1" applyAlignment="1">
      <alignment horizontal="center"/>
    </xf>
    <xf numFmtId="0" fontId="0" fillId="0" borderId="0" xfId="0" applyFill="1"/>
    <xf numFmtId="2" fontId="1" fillId="0" borderId="0" xfId="0" applyNumberFormat="1" applyFont="1"/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2" fillId="0" borderId="0" xfId="0" applyNumberFormat="1" applyFont="1"/>
    <xf numFmtId="2" fontId="1" fillId="0" borderId="0" xfId="0" applyNumberFormat="1" applyFont="1" applyAlignment="1">
      <alignment horizontal="right"/>
    </xf>
    <xf numFmtId="2" fontId="0" fillId="2" borderId="0" xfId="0" applyNumberFormat="1" applyFill="1"/>
    <xf numFmtId="0" fontId="0" fillId="2" borderId="0" xfId="0" applyFill="1"/>
    <xf numFmtId="0" fontId="0" fillId="3" borderId="0" xfId="0" applyFill="1"/>
    <xf numFmtId="0" fontId="2" fillId="3" borderId="0" xfId="0" applyFont="1" applyFill="1"/>
    <xf numFmtId="164" fontId="0" fillId="3" borderId="0" xfId="0" applyNumberFormat="1" applyFill="1" applyAlignment="1">
      <alignment horizontal="center"/>
    </xf>
    <xf numFmtId="2" fontId="0" fillId="3" borderId="0" xfId="0" applyNumberFormat="1" applyFill="1"/>
    <xf numFmtId="2" fontId="1" fillId="3" borderId="0" xfId="0" applyNumberFormat="1" applyFont="1" applyFill="1"/>
    <xf numFmtId="2" fontId="1" fillId="3" borderId="0" xfId="0" applyNumberFormat="1" applyFont="1" applyFill="1" applyAlignment="1">
      <alignment horizontal="right"/>
    </xf>
    <xf numFmtId="0" fontId="0" fillId="0" borderId="0" xfId="0" quotePrefix="1" applyFont="1"/>
    <xf numFmtId="0" fontId="0" fillId="3" borderId="0" xfId="0" quotePrefix="1" applyFill="1"/>
    <xf numFmtId="15" fontId="1" fillId="0" borderId="0" xfId="0" applyNumberFormat="1" applyFont="1" applyAlignment="1">
      <alignment horizontal="left"/>
    </xf>
    <xf numFmtId="164" fontId="0" fillId="0" borderId="0" xfId="0" applyNumberFormat="1"/>
    <xf numFmtId="0" fontId="0" fillId="0" borderId="0" xfId="0" applyFont="1"/>
    <xf numFmtId="164" fontId="0" fillId="0" borderId="0" xfId="0" applyNumberFormat="1" applyAlignment="1">
      <alignment horizontal="right"/>
    </xf>
    <xf numFmtId="164" fontId="0" fillId="0" borderId="0" xfId="0" applyNumberFormat="1" applyFill="1" applyAlignment="1">
      <alignment horizontal="right"/>
    </xf>
    <xf numFmtId="2" fontId="0" fillId="0" borderId="0" xfId="0" applyNumberFormat="1" applyFill="1"/>
    <xf numFmtId="0" fontId="8" fillId="0" borderId="0" xfId="0" applyFont="1"/>
    <xf numFmtId="0" fontId="7" fillId="0" borderId="0" xfId="0" applyFont="1"/>
    <xf numFmtId="0" fontId="10" fillId="0" borderId="0" xfId="0" applyFont="1" applyFill="1"/>
    <xf numFmtId="0" fontId="10" fillId="0" borderId="0" xfId="0" applyFont="1" applyFill="1" applyAlignment="1"/>
    <xf numFmtId="165" fontId="0" fillId="0" borderId="0" xfId="0" applyNumberFormat="1" applyAlignment="1">
      <alignment horizontal="center"/>
    </xf>
    <xf numFmtId="0" fontId="1" fillId="0" borderId="0" xfId="0" applyFont="1" applyFill="1"/>
    <xf numFmtId="0" fontId="12" fillId="0" borderId="0" xfId="0" applyFont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tabSelected="1" zoomScaleNormal="100" workbookViewId="0">
      <selection activeCell="C2" sqref="C2"/>
    </sheetView>
  </sheetViews>
  <sheetFormatPr defaultRowHeight="15" x14ac:dyDescent="0.25"/>
  <cols>
    <col min="1" max="1" width="4.5703125" customWidth="1"/>
    <col min="2" max="2" width="29" customWidth="1"/>
    <col min="3" max="3" width="34.140625" customWidth="1"/>
    <col min="4" max="4" width="9.7109375" style="6" customWidth="1"/>
    <col min="5" max="5" width="9.140625" style="6" customWidth="1"/>
    <col min="6" max="6" width="9.5703125" style="1" customWidth="1"/>
    <col min="7" max="7" width="9.7109375" style="1" customWidth="1"/>
    <col min="8" max="8" width="7.7109375" style="2" customWidth="1"/>
    <col min="9" max="9" width="7.7109375" customWidth="1"/>
    <col min="10" max="10" width="7.7109375" style="14" customWidth="1"/>
    <col min="11" max="11" width="13.42578125" customWidth="1"/>
    <col min="12" max="12" width="37.42578125" customWidth="1"/>
  </cols>
  <sheetData>
    <row r="1" spans="1:14" x14ac:dyDescent="0.25">
      <c r="A1" s="3" t="s">
        <v>78</v>
      </c>
      <c r="B1" s="3"/>
      <c r="C1" s="30">
        <v>41349</v>
      </c>
    </row>
    <row r="3" spans="1:14" ht="18.75" x14ac:dyDescent="0.3">
      <c r="A3" s="36" t="s">
        <v>68</v>
      </c>
    </row>
    <row r="4" spans="1:14" x14ac:dyDescent="0.25">
      <c r="A4" s="39" t="s">
        <v>69</v>
      </c>
      <c r="B4" s="39"/>
      <c r="C4" s="38"/>
      <c r="D4" s="38"/>
      <c r="E4" s="38"/>
      <c r="F4" s="38"/>
      <c r="G4" s="38"/>
      <c r="H4" s="38"/>
      <c r="I4" s="38"/>
      <c r="J4" s="37"/>
    </row>
    <row r="5" spans="1:14" x14ac:dyDescent="0.25">
      <c r="A5" s="39"/>
      <c r="B5" s="39" t="s">
        <v>63</v>
      </c>
      <c r="C5" s="38"/>
      <c r="D5" s="38"/>
      <c r="E5" s="38"/>
      <c r="F5" s="38"/>
      <c r="G5" s="38"/>
      <c r="H5" s="38"/>
      <c r="I5" s="38"/>
      <c r="J5" s="37"/>
    </row>
    <row r="6" spans="1:14" ht="17.25" x14ac:dyDescent="0.25">
      <c r="H6" s="8" t="s">
        <v>60</v>
      </c>
      <c r="I6" s="9"/>
      <c r="K6" s="4"/>
    </row>
    <row r="7" spans="1:14" ht="17.25" x14ac:dyDescent="0.25">
      <c r="A7" s="3" t="s">
        <v>79</v>
      </c>
      <c r="D7" s="16" t="s">
        <v>3</v>
      </c>
      <c r="E7" s="16" t="s">
        <v>4</v>
      </c>
      <c r="F7" s="12" t="s">
        <v>5</v>
      </c>
      <c r="G7" s="12" t="s">
        <v>6</v>
      </c>
      <c r="H7" s="9" t="s">
        <v>76</v>
      </c>
      <c r="I7" s="9" t="s">
        <v>77</v>
      </c>
      <c r="J7" s="19" t="s">
        <v>66</v>
      </c>
      <c r="K7" s="4"/>
      <c r="N7" s="38"/>
    </row>
    <row r="8" spans="1:14" x14ac:dyDescent="0.25">
      <c r="A8" s="22" t="s">
        <v>29</v>
      </c>
      <c r="B8" s="23" t="s">
        <v>10</v>
      </c>
      <c r="C8" s="22" t="s">
        <v>59</v>
      </c>
      <c r="D8" s="24">
        <v>42</v>
      </c>
      <c r="E8" s="24">
        <v>69.56</v>
      </c>
      <c r="F8" s="25">
        <v>4.68</v>
      </c>
      <c r="G8" s="25">
        <v>4.93</v>
      </c>
      <c r="H8" s="25">
        <f>(E8-D8)/D8</f>
        <v>0.65619047619047621</v>
      </c>
      <c r="I8" s="26">
        <f>(G8-F8)/F8</f>
        <v>5.3418803418803423E-2</v>
      </c>
      <c r="J8" s="27">
        <f>I8/H8</f>
        <v>8.1407465297160517E-2</v>
      </c>
      <c r="K8" s="40"/>
    </row>
    <row r="9" spans="1:14" x14ac:dyDescent="0.25">
      <c r="A9" s="22" t="s">
        <v>29</v>
      </c>
      <c r="B9" s="23" t="s">
        <v>11</v>
      </c>
      <c r="C9" s="22" t="s">
        <v>49</v>
      </c>
      <c r="D9" s="24" t="s">
        <v>67</v>
      </c>
      <c r="E9" s="24" t="s">
        <v>67</v>
      </c>
      <c r="F9" s="24" t="s">
        <v>67</v>
      </c>
      <c r="G9" s="24" t="s">
        <v>67</v>
      </c>
      <c r="H9" s="24" t="s">
        <v>67</v>
      </c>
      <c r="I9" s="25">
        <v>7.0000000000000007E-2</v>
      </c>
      <c r="J9" s="24" t="s">
        <v>67</v>
      </c>
      <c r="K9" s="40"/>
    </row>
    <row r="10" spans="1:14" x14ac:dyDescent="0.25">
      <c r="A10" t="s">
        <v>26</v>
      </c>
      <c r="B10" s="5" t="s">
        <v>1</v>
      </c>
      <c r="C10" t="s">
        <v>51</v>
      </c>
      <c r="D10" s="6">
        <v>40.6</v>
      </c>
      <c r="E10" s="6">
        <v>63</v>
      </c>
      <c r="F10" s="1">
        <v>2.2799999999999998</v>
      </c>
      <c r="G10" s="1">
        <v>2.98</v>
      </c>
      <c r="H10" s="1">
        <f>(E10-D10)/D10</f>
        <v>0.55172413793103448</v>
      </c>
      <c r="I10" s="1">
        <f>(G10-F10)/F10</f>
        <v>0.30701754385964924</v>
      </c>
      <c r="J10" s="14">
        <f>I10/H10</f>
        <v>0.55646929824561431</v>
      </c>
      <c r="K10" s="40"/>
    </row>
    <row r="11" spans="1:14" x14ac:dyDescent="0.25">
      <c r="A11" t="s">
        <v>26</v>
      </c>
      <c r="B11" s="5" t="s">
        <v>42</v>
      </c>
      <c r="C11" t="s">
        <v>52</v>
      </c>
      <c r="D11" s="6">
        <v>54.5</v>
      </c>
      <c r="E11" s="6">
        <v>88.5</v>
      </c>
      <c r="F11" s="1">
        <v>2.66</v>
      </c>
      <c r="G11" s="20">
        <v>3.42</v>
      </c>
      <c r="H11" s="1">
        <f t="shared" ref="H11:H13" si="0">(E11-D11)/D11</f>
        <v>0.62385321100917435</v>
      </c>
      <c r="I11" s="1">
        <f>(G11-F11)/F11</f>
        <v>0.28571428571428564</v>
      </c>
      <c r="J11" s="14">
        <f>I11/H11</f>
        <v>0.4579831932773108</v>
      </c>
      <c r="K11" s="40"/>
    </row>
    <row r="12" spans="1:14" x14ac:dyDescent="0.25">
      <c r="A12" t="s">
        <v>26</v>
      </c>
      <c r="B12" s="5" t="s">
        <v>40</v>
      </c>
      <c r="C12" t="s">
        <v>52</v>
      </c>
      <c r="D12" s="6">
        <v>62.6</v>
      </c>
      <c r="E12" s="6">
        <v>99.1</v>
      </c>
      <c r="F12" s="20">
        <v>2.42</v>
      </c>
      <c r="G12" s="1">
        <v>3.06</v>
      </c>
      <c r="H12" s="1">
        <f t="shared" si="0"/>
        <v>0.58306709265175705</v>
      </c>
      <c r="I12" s="1">
        <f>(G12-F12)/F12</f>
        <v>0.26446280991735543</v>
      </c>
      <c r="J12" s="14">
        <f>I12/H12</f>
        <v>0.45357183289935493</v>
      </c>
      <c r="K12" s="40"/>
    </row>
    <row r="13" spans="1:14" x14ac:dyDescent="0.25">
      <c r="A13" t="s">
        <v>26</v>
      </c>
      <c r="B13" s="5" t="s">
        <v>41</v>
      </c>
      <c r="C13" t="s">
        <v>52</v>
      </c>
      <c r="D13" s="6">
        <v>41.5</v>
      </c>
      <c r="E13" s="6">
        <v>66.5</v>
      </c>
      <c r="F13" s="1">
        <v>2.69</v>
      </c>
      <c r="G13" s="1">
        <v>3.47</v>
      </c>
      <c r="H13" s="1">
        <f t="shared" si="0"/>
        <v>0.60240963855421692</v>
      </c>
      <c r="I13" s="1">
        <f>(G13-F13)/F13</f>
        <v>0.28996282527881051</v>
      </c>
      <c r="J13" s="14">
        <f>I13/H13</f>
        <v>0.48133828996282541</v>
      </c>
      <c r="K13" s="40"/>
    </row>
    <row r="14" spans="1:14" x14ac:dyDescent="0.25">
      <c r="A14" t="s">
        <v>26</v>
      </c>
      <c r="B14" s="5" t="s">
        <v>0</v>
      </c>
      <c r="C14" t="s">
        <v>50</v>
      </c>
      <c r="D14" s="6">
        <v>38.700000000000003</v>
      </c>
      <c r="E14" s="6">
        <v>64.3</v>
      </c>
      <c r="F14" s="1">
        <v>3.27</v>
      </c>
      <c r="G14" s="1">
        <v>4.41</v>
      </c>
      <c r="H14" s="1">
        <f t="shared" ref="H14:H20" si="1">(E14-D14)/D14</f>
        <v>0.66149870801033572</v>
      </c>
      <c r="I14" s="1">
        <f t="shared" ref="I14:I28" si="2">(G14-F14)/F14</f>
        <v>0.34862385321100919</v>
      </c>
      <c r="J14" s="14">
        <f t="shared" ref="J14:J28" si="3">I14/H14</f>
        <v>0.52702121559633042</v>
      </c>
      <c r="K14" s="40"/>
    </row>
    <row r="15" spans="1:14" x14ac:dyDescent="0.25">
      <c r="A15" t="s">
        <v>26</v>
      </c>
      <c r="B15" s="5" t="s">
        <v>2</v>
      </c>
      <c r="C15" t="s">
        <v>56</v>
      </c>
      <c r="D15" s="6">
        <v>34.200000000000003</v>
      </c>
      <c r="E15" s="6">
        <v>55.1</v>
      </c>
      <c r="F15" s="1">
        <v>3.06</v>
      </c>
      <c r="G15" s="1">
        <v>3.79</v>
      </c>
      <c r="H15" s="1">
        <f>(E15-D15)/D15</f>
        <v>0.61111111111111105</v>
      </c>
      <c r="I15" s="1">
        <f t="shared" si="2"/>
        <v>0.23856209150326796</v>
      </c>
      <c r="J15" s="14">
        <f t="shared" si="3"/>
        <v>0.39037433155080214</v>
      </c>
      <c r="K15" s="40"/>
    </row>
    <row r="16" spans="1:14" x14ac:dyDescent="0.25">
      <c r="A16" t="s">
        <v>26</v>
      </c>
      <c r="B16" s="5" t="s">
        <v>8</v>
      </c>
      <c r="C16" t="s">
        <v>53</v>
      </c>
      <c r="D16" s="6">
        <v>31.2</v>
      </c>
      <c r="E16" s="6">
        <v>50.9</v>
      </c>
      <c r="F16" s="1">
        <v>3.5</v>
      </c>
      <c r="G16" s="1">
        <v>4.3099999999999996</v>
      </c>
      <c r="H16" s="1">
        <f>(E16-D16)/D16</f>
        <v>0.63141025641025639</v>
      </c>
      <c r="I16" s="1">
        <f t="shared" si="2"/>
        <v>0.23142857142857132</v>
      </c>
      <c r="J16" s="14">
        <f t="shared" si="3"/>
        <v>0.36652646845540232</v>
      </c>
      <c r="K16" s="40"/>
    </row>
    <row r="17" spans="1:11" x14ac:dyDescent="0.25">
      <c r="A17" t="s">
        <v>26</v>
      </c>
      <c r="B17" s="5" t="s">
        <v>9</v>
      </c>
      <c r="C17" t="s">
        <v>54</v>
      </c>
      <c r="D17" s="6">
        <v>40.1</v>
      </c>
      <c r="E17" s="6">
        <v>66.7</v>
      </c>
      <c r="F17" s="1">
        <v>3.86</v>
      </c>
      <c r="G17" s="1">
        <v>4.7300000000000004</v>
      </c>
      <c r="H17" s="1">
        <f t="shared" si="1"/>
        <v>0.66334164588528677</v>
      </c>
      <c r="I17" s="1">
        <f t="shared" si="2"/>
        <v>0.22538860103626959</v>
      </c>
      <c r="J17" s="14">
        <f t="shared" si="3"/>
        <v>0.33977755269001547</v>
      </c>
      <c r="K17" s="40"/>
    </row>
    <row r="18" spans="1:11" x14ac:dyDescent="0.25">
      <c r="A18" t="s">
        <v>26</v>
      </c>
      <c r="B18" s="5" t="s">
        <v>7</v>
      </c>
      <c r="C18" t="s">
        <v>55</v>
      </c>
      <c r="D18" s="6">
        <v>48</v>
      </c>
      <c r="E18" s="6">
        <v>81.400000000000006</v>
      </c>
      <c r="F18" s="1">
        <v>3.34</v>
      </c>
      <c r="G18" s="1">
        <v>4.71</v>
      </c>
      <c r="H18" s="1">
        <f t="shared" si="1"/>
        <v>0.69583333333333341</v>
      </c>
      <c r="I18" s="1">
        <f t="shared" si="2"/>
        <v>0.41017964071856294</v>
      </c>
      <c r="J18" s="14">
        <f t="shared" si="3"/>
        <v>0.58947972318835384</v>
      </c>
      <c r="K18" s="40"/>
    </row>
    <row r="19" spans="1:11" ht="17.25" x14ac:dyDescent="0.25">
      <c r="A19" t="s">
        <v>26</v>
      </c>
      <c r="B19" s="5" t="s">
        <v>31</v>
      </c>
      <c r="C19" t="s">
        <v>54</v>
      </c>
      <c r="D19" s="6">
        <v>50.6</v>
      </c>
      <c r="E19" s="6">
        <v>84.7</v>
      </c>
      <c r="F19" s="1">
        <v>3.31</v>
      </c>
      <c r="G19" s="1">
        <v>4.1900000000000004</v>
      </c>
      <c r="H19" s="1">
        <f t="shared" si="1"/>
        <v>0.67391304347826086</v>
      </c>
      <c r="I19" s="1">
        <f t="shared" si="2"/>
        <v>0.26586102719033244</v>
      </c>
      <c r="J19" s="14">
        <f t="shared" si="3"/>
        <v>0.39450345970178363</v>
      </c>
      <c r="K19" s="40"/>
    </row>
    <row r="20" spans="1:11" ht="17.25" x14ac:dyDescent="0.25">
      <c r="A20" t="s">
        <v>27</v>
      </c>
      <c r="B20" s="5" t="s">
        <v>32</v>
      </c>
      <c r="C20" t="s">
        <v>59</v>
      </c>
      <c r="D20" s="6">
        <v>55.25</v>
      </c>
      <c r="E20" s="6">
        <v>88.07</v>
      </c>
      <c r="F20" s="1">
        <v>4.3</v>
      </c>
      <c r="G20" s="1">
        <v>5.41</v>
      </c>
      <c r="H20" s="1">
        <f t="shared" si="1"/>
        <v>0.59402714932126688</v>
      </c>
      <c r="I20" s="1">
        <f t="shared" ref="I20:I23" si="4">(G20-F20)/F20</f>
        <v>0.25813953488372099</v>
      </c>
      <c r="J20" s="14">
        <f t="shared" ref="J20:J23" si="5">I20/H20</f>
        <v>0.43455847965647737</v>
      </c>
      <c r="K20" s="40"/>
    </row>
    <row r="21" spans="1:11" x14ac:dyDescent="0.25">
      <c r="A21" t="s">
        <v>27</v>
      </c>
      <c r="B21" s="5" t="s">
        <v>33</v>
      </c>
      <c r="C21" t="s">
        <v>43</v>
      </c>
      <c r="D21" s="6">
        <v>11.5</v>
      </c>
      <c r="E21" s="6">
        <v>16.899999999999999</v>
      </c>
      <c r="F21" s="20">
        <v>5.1100000000000003</v>
      </c>
      <c r="G21" s="1">
        <v>6.26</v>
      </c>
      <c r="H21" s="1">
        <f>(E21-D21)/D21</f>
        <v>0.46956521739130425</v>
      </c>
      <c r="I21" s="1">
        <f t="shared" si="4"/>
        <v>0.22504892367906054</v>
      </c>
      <c r="J21" s="14">
        <f t="shared" si="5"/>
        <v>0.47927085598318458</v>
      </c>
      <c r="K21" s="40"/>
    </row>
    <row r="22" spans="1:11" x14ac:dyDescent="0.25">
      <c r="A22" t="s">
        <v>27</v>
      </c>
      <c r="B22" s="5" t="s">
        <v>34</v>
      </c>
      <c r="C22" t="s">
        <v>43</v>
      </c>
      <c r="D22" s="6">
        <v>33.200000000000003</v>
      </c>
      <c r="E22" s="6">
        <v>46.6</v>
      </c>
      <c r="F22" s="35">
        <v>4.7</v>
      </c>
      <c r="G22" s="1">
        <v>6.41</v>
      </c>
      <c r="H22" s="1">
        <f t="shared" ref="H22:H24" si="6">(E22-D22)/D22</f>
        <v>0.40361445783132521</v>
      </c>
      <c r="I22" s="1">
        <f t="shared" si="4"/>
        <v>0.36382978723404252</v>
      </c>
      <c r="J22" s="14">
        <f t="shared" si="5"/>
        <v>0.90142902508732947</v>
      </c>
      <c r="K22" s="40"/>
    </row>
    <row r="23" spans="1:11" x14ac:dyDescent="0.25">
      <c r="A23" t="s">
        <v>27</v>
      </c>
      <c r="B23" s="5" t="s">
        <v>35</v>
      </c>
      <c r="C23" t="s">
        <v>43</v>
      </c>
      <c r="D23" s="6">
        <v>34.299999999999997</v>
      </c>
      <c r="E23" s="6">
        <v>50.4</v>
      </c>
      <c r="F23" s="1">
        <v>4.55</v>
      </c>
      <c r="G23" s="1">
        <v>6.05</v>
      </c>
      <c r="H23" s="1">
        <f t="shared" si="6"/>
        <v>0.46938775510204089</v>
      </c>
      <c r="I23" s="1">
        <f t="shared" si="4"/>
        <v>0.32967032967032966</v>
      </c>
      <c r="J23" s="14">
        <f t="shared" si="5"/>
        <v>0.70234113712374568</v>
      </c>
      <c r="K23" s="40"/>
    </row>
    <row r="24" spans="1:11" x14ac:dyDescent="0.25">
      <c r="A24" t="s">
        <v>27</v>
      </c>
      <c r="B24" s="5" t="s">
        <v>36</v>
      </c>
      <c r="C24" t="s">
        <v>43</v>
      </c>
      <c r="D24" s="6">
        <v>44.2</v>
      </c>
      <c r="E24" s="6">
        <v>65.099999999999994</v>
      </c>
      <c r="F24" s="1">
        <v>4.46</v>
      </c>
      <c r="G24" s="20">
        <v>5.36</v>
      </c>
      <c r="H24" s="1">
        <f t="shared" si="6"/>
        <v>0.47285067873303144</v>
      </c>
      <c r="I24" s="1">
        <f>(G23-F23)/F23</f>
        <v>0.32967032967032966</v>
      </c>
      <c r="J24" s="14">
        <f>I24/H24</f>
        <v>0.69719753930280282</v>
      </c>
      <c r="K24" s="40"/>
    </row>
    <row r="25" spans="1:11" ht="15" customHeight="1" x14ac:dyDescent="0.25">
      <c r="A25" t="s">
        <v>27</v>
      </c>
      <c r="B25" s="5" t="s">
        <v>70</v>
      </c>
      <c r="C25" t="s">
        <v>43</v>
      </c>
      <c r="D25" s="6">
        <v>173.5</v>
      </c>
      <c r="E25" s="6">
        <v>259.2</v>
      </c>
      <c r="F25" s="1">
        <v>4.8</v>
      </c>
      <c r="G25" s="1">
        <v>6.19</v>
      </c>
      <c r="H25" s="1">
        <f>(E25-D25)/D25</f>
        <v>0.49394812680115269</v>
      </c>
      <c r="I25" s="1">
        <f>(G25-F25)/F25</f>
        <v>0.28958333333333347</v>
      </c>
      <c r="J25" s="14">
        <f>I25/H25</f>
        <v>0.5862626409957219</v>
      </c>
      <c r="K25" s="40"/>
    </row>
    <row r="26" spans="1:11" x14ac:dyDescent="0.25">
      <c r="A26" t="s">
        <v>28</v>
      </c>
      <c r="B26" s="5" t="s">
        <v>38</v>
      </c>
      <c r="C26" t="s">
        <v>65</v>
      </c>
      <c r="D26" s="6">
        <v>37.67</v>
      </c>
      <c r="E26" s="6">
        <v>59.99</v>
      </c>
      <c r="F26" s="1">
        <v>6.47</v>
      </c>
      <c r="G26" s="1">
        <v>8.01</v>
      </c>
      <c r="H26" s="1">
        <f>(E26-D26)/D26</f>
        <v>0.5925139368197504</v>
      </c>
      <c r="I26" s="1">
        <f t="shared" si="2"/>
        <v>0.23802163833075735</v>
      </c>
      <c r="J26" s="14">
        <f t="shared" si="3"/>
        <v>0.40171483494263577</v>
      </c>
      <c r="K26" s="40"/>
    </row>
    <row r="27" spans="1:11" x14ac:dyDescent="0.25">
      <c r="A27" t="s">
        <v>28</v>
      </c>
      <c r="B27" s="5" t="s">
        <v>39</v>
      </c>
      <c r="C27" t="s">
        <v>65</v>
      </c>
      <c r="D27" s="6">
        <v>71.3</v>
      </c>
      <c r="E27" s="6">
        <v>108.1</v>
      </c>
      <c r="F27" s="1">
        <v>5.6</v>
      </c>
      <c r="G27" s="20">
        <v>7.5</v>
      </c>
      <c r="H27" s="1">
        <f>(E27-D27)/D27</f>
        <v>0.5161290322580645</v>
      </c>
      <c r="I27" s="1">
        <f t="shared" si="2"/>
        <v>0.33928571428571436</v>
      </c>
      <c r="J27" s="14">
        <f t="shared" si="3"/>
        <v>0.65736607142857162</v>
      </c>
      <c r="K27" s="40"/>
    </row>
    <row r="28" spans="1:11" x14ac:dyDescent="0.25">
      <c r="A28" t="s">
        <v>30</v>
      </c>
      <c r="B28" s="5" t="s">
        <v>37</v>
      </c>
      <c r="C28" t="s">
        <v>59</v>
      </c>
      <c r="D28" s="6">
        <v>27.7</v>
      </c>
      <c r="E28" s="6">
        <v>50.1</v>
      </c>
      <c r="F28" s="1">
        <v>5.82</v>
      </c>
      <c r="G28" s="1">
        <v>7.88</v>
      </c>
      <c r="H28" s="1">
        <f>(E28-D28)/D28</f>
        <v>0.80866425992779789</v>
      </c>
      <c r="I28" s="1">
        <f t="shared" si="2"/>
        <v>0.35395189003436417</v>
      </c>
      <c r="J28" s="14">
        <f t="shared" si="3"/>
        <v>0.43769943544428064</v>
      </c>
      <c r="K28" s="40"/>
    </row>
    <row r="29" spans="1:11" x14ac:dyDescent="0.25">
      <c r="A29" t="s">
        <v>30</v>
      </c>
      <c r="B29" s="5" t="s">
        <v>44</v>
      </c>
      <c r="C29" t="s">
        <v>47</v>
      </c>
      <c r="D29" s="6">
        <v>12.8</v>
      </c>
      <c r="E29" s="6">
        <v>25</v>
      </c>
      <c r="F29" s="1">
        <f>(0.205*D29)+2.32</f>
        <v>4.944</v>
      </c>
      <c r="G29" s="1">
        <f>(0.205*E29)+2.32</f>
        <v>7.4450000000000003</v>
      </c>
      <c r="H29" s="1">
        <f>(E29-D29)/D29</f>
        <v>0.95312499999999989</v>
      </c>
      <c r="I29" s="1">
        <f>(G29-F29)/F29</f>
        <v>0.50586569579288032</v>
      </c>
      <c r="J29" s="14">
        <f>I29/H29</f>
        <v>0.53074433656957942</v>
      </c>
      <c r="K29" s="40"/>
    </row>
    <row r="30" spans="1:11" x14ac:dyDescent="0.25">
      <c r="A30" t="s">
        <v>30</v>
      </c>
      <c r="B30" s="5" t="s">
        <v>45</v>
      </c>
      <c r="C30" t="s">
        <v>47</v>
      </c>
      <c r="D30" s="6">
        <v>40.9</v>
      </c>
      <c r="E30" s="6">
        <v>67</v>
      </c>
      <c r="F30" s="1">
        <f>(0.084*D30)+1.94</f>
        <v>5.3756000000000004</v>
      </c>
      <c r="G30" s="1">
        <f>(0.084*E30)+1.94</f>
        <v>7.5679999999999996</v>
      </c>
      <c r="H30" s="1">
        <f t="shared" ref="H30:H31" si="7">(E30-D30)/D30</f>
        <v>0.63814180929095365</v>
      </c>
      <c r="I30" s="1">
        <f t="shared" ref="I30:I31" si="8">(G30-F30)/F30</f>
        <v>0.40784284544981009</v>
      </c>
      <c r="J30" s="14">
        <f t="shared" ref="J30:J31" si="9">I30/H30</f>
        <v>0.6391100528313115</v>
      </c>
      <c r="K30" s="40"/>
    </row>
    <row r="31" spans="1:11" x14ac:dyDescent="0.25">
      <c r="A31" t="s">
        <v>30</v>
      </c>
      <c r="B31" s="5" t="s">
        <v>46</v>
      </c>
      <c r="C31" t="s">
        <v>47</v>
      </c>
      <c r="D31" s="6">
        <v>68.5</v>
      </c>
      <c r="E31" s="6">
        <v>116.2</v>
      </c>
      <c r="F31" s="1">
        <f>(0.039*D31)+3.52</f>
        <v>6.1914999999999996</v>
      </c>
      <c r="G31" s="1">
        <f>(0.039*E31)+3.52</f>
        <v>8.0518000000000001</v>
      </c>
      <c r="H31" s="1">
        <f t="shared" si="7"/>
        <v>0.69635036496350367</v>
      </c>
      <c r="I31" s="1">
        <f t="shared" si="8"/>
        <v>0.30046030848744254</v>
      </c>
      <c r="J31" s="14">
        <f t="shared" si="9"/>
        <v>0.43147864007106529</v>
      </c>
      <c r="K31" s="40"/>
    </row>
    <row r="32" spans="1:11" x14ac:dyDescent="0.25">
      <c r="B32" s="5"/>
      <c r="H32" s="1"/>
      <c r="I32" s="1"/>
      <c r="K32" s="40"/>
    </row>
    <row r="33" spans="1:13" ht="12.6" customHeight="1" x14ac:dyDescent="0.25">
      <c r="A33" s="3" t="s">
        <v>80</v>
      </c>
      <c r="C33" s="3"/>
      <c r="D33" s="16"/>
      <c r="E33" s="16"/>
      <c r="F33" s="12"/>
      <c r="G33" s="12"/>
      <c r="H33" s="4"/>
      <c r="I33" s="4"/>
      <c r="J33" s="19"/>
    </row>
    <row r="34" spans="1:13" x14ac:dyDescent="0.25">
      <c r="A34" t="s">
        <v>30</v>
      </c>
      <c r="B34" s="5" t="s">
        <v>12</v>
      </c>
      <c r="C34" t="s">
        <v>87</v>
      </c>
      <c r="D34" s="6">
        <v>3.8312000000000004</v>
      </c>
      <c r="E34" s="6">
        <v>6.2772000000000006</v>
      </c>
      <c r="F34" s="13">
        <v>5.8106976000000001</v>
      </c>
      <c r="G34" s="13">
        <v>7.1511056000000011</v>
      </c>
      <c r="H34" s="13">
        <f t="shared" ref="H34:H44" si="10">(E34-D34)/D34</f>
        <v>0.63844226352056799</v>
      </c>
      <c r="I34" s="13">
        <f>(G34-F34)/F34</f>
        <v>0.23067935939395656</v>
      </c>
      <c r="J34" s="14">
        <f>I34/H34</f>
        <v>0.36131592874494128</v>
      </c>
      <c r="K34" s="13"/>
      <c r="M34" s="3"/>
    </row>
    <row r="35" spans="1:13" x14ac:dyDescent="0.25">
      <c r="A35" t="s">
        <v>30</v>
      </c>
      <c r="B35" s="5" t="s">
        <v>13</v>
      </c>
      <c r="C35" t="s">
        <v>86</v>
      </c>
      <c r="D35" s="6">
        <v>6.4547000000000008</v>
      </c>
      <c r="E35" s="6">
        <v>9.9957000000000011</v>
      </c>
      <c r="F35" s="13">
        <v>5.6074238899999997</v>
      </c>
      <c r="G35" s="13">
        <v>7.1962705900000001</v>
      </c>
      <c r="H35" s="13">
        <f t="shared" si="10"/>
        <v>0.54859249848947278</v>
      </c>
      <c r="I35" s="13">
        <f t="shared" ref="I35:I44" si="11">(G35-F35)/F35</f>
        <v>0.2833469934087684</v>
      </c>
      <c r="J35" s="14">
        <f>I35/H35</f>
        <v>0.51649811871097917</v>
      </c>
      <c r="K35" s="13"/>
    </row>
    <row r="36" spans="1:13" x14ac:dyDescent="0.25">
      <c r="A36" t="s">
        <v>30</v>
      </c>
      <c r="B36" s="5" t="s">
        <v>14</v>
      </c>
      <c r="C36" t="s">
        <v>85</v>
      </c>
      <c r="D36" s="6">
        <v>10.846</v>
      </c>
      <c r="E36" s="6">
        <v>15.512</v>
      </c>
      <c r="F36" s="13">
        <v>5.8784300000000007</v>
      </c>
      <c r="G36" s="13">
        <v>7.7681600000000008</v>
      </c>
      <c r="H36" s="13">
        <f t="shared" si="10"/>
        <v>0.43020468375437954</v>
      </c>
      <c r="I36" s="13">
        <f t="shared" si="11"/>
        <v>0.32146848733420319</v>
      </c>
      <c r="J36" s="14">
        <f t="shared" ref="J36:J44" si="12">I36/H36</f>
        <v>0.74724543798259058</v>
      </c>
      <c r="K36" s="13"/>
    </row>
    <row r="37" spans="1:13" x14ac:dyDescent="0.25">
      <c r="A37" t="s">
        <v>30</v>
      </c>
      <c r="B37" s="5" t="s">
        <v>15</v>
      </c>
      <c r="C37" t="s">
        <v>84</v>
      </c>
      <c r="D37" s="6">
        <v>16.5</v>
      </c>
      <c r="E37" s="6">
        <v>25.742999999999999</v>
      </c>
      <c r="F37" s="13">
        <v>6.2477499999999999</v>
      </c>
      <c r="G37" s="13">
        <v>9.2785297</v>
      </c>
      <c r="H37" s="13">
        <f t="shared" si="10"/>
        <v>0.56018181818181811</v>
      </c>
      <c r="I37" s="13">
        <f t="shared" si="11"/>
        <v>0.48509938777960065</v>
      </c>
      <c r="J37" s="14">
        <f t="shared" si="12"/>
        <v>0.86596774838942026</v>
      </c>
      <c r="K37" s="13"/>
    </row>
    <row r="38" spans="1:13" x14ac:dyDescent="0.25">
      <c r="A38" t="s">
        <v>30</v>
      </c>
      <c r="B38" s="5" t="s">
        <v>16</v>
      </c>
      <c r="C38" t="s">
        <v>92</v>
      </c>
      <c r="D38" s="6">
        <v>32.718000000000004</v>
      </c>
      <c r="E38" s="6">
        <v>52.25</v>
      </c>
      <c r="F38" s="13">
        <v>5.2538102000000002</v>
      </c>
      <c r="G38" s="13">
        <v>7.1855250000000002</v>
      </c>
      <c r="H38" s="13">
        <f t="shared" si="10"/>
        <v>0.59698025551684075</v>
      </c>
      <c r="I38" s="13">
        <f t="shared" si="11"/>
        <v>0.36767883240243432</v>
      </c>
      <c r="J38" s="14">
        <f t="shared" si="12"/>
        <v>0.61589781069746308</v>
      </c>
      <c r="K38" s="13"/>
    </row>
    <row r="39" spans="1:13" x14ac:dyDescent="0.25">
      <c r="A39" t="s">
        <v>30</v>
      </c>
      <c r="B39" s="5" t="s">
        <v>17</v>
      </c>
      <c r="C39" t="s">
        <v>83</v>
      </c>
      <c r="D39" s="6">
        <v>33.102399999999996</v>
      </c>
      <c r="E39" s="6">
        <v>54.002399999999994</v>
      </c>
      <c r="F39" s="13">
        <v>6.0657128</v>
      </c>
      <c r="G39" s="13">
        <v>8.354262799999999</v>
      </c>
      <c r="H39" s="13">
        <f t="shared" si="10"/>
        <v>0.63137416018173909</v>
      </c>
      <c r="I39" s="13">
        <f t="shared" si="11"/>
        <v>0.37729283852674311</v>
      </c>
      <c r="J39" s="14">
        <f t="shared" si="12"/>
        <v>0.59757408890180197</v>
      </c>
      <c r="K39" s="13"/>
    </row>
    <row r="40" spans="1:13" x14ac:dyDescent="0.25">
      <c r="A40" t="s">
        <v>30</v>
      </c>
      <c r="B40" s="5" t="s">
        <v>18</v>
      </c>
      <c r="C40" t="s">
        <v>82</v>
      </c>
      <c r="D40" s="6">
        <v>34.622</v>
      </c>
      <c r="E40" s="6">
        <v>55.121999999999993</v>
      </c>
      <c r="F40" s="13">
        <v>4.8091537999999998</v>
      </c>
      <c r="G40" s="13">
        <v>6.4061037999999995</v>
      </c>
      <c r="H40" s="13">
        <f t="shared" si="10"/>
        <v>0.59210906360117821</v>
      </c>
      <c r="I40" s="13">
        <f t="shared" si="11"/>
        <v>0.33206465553253872</v>
      </c>
      <c r="J40" s="14">
        <f t="shared" si="12"/>
        <v>0.56081670750475898</v>
      </c>
      <c r="K40" s="13"/>
    </row>
    <row r="41" spans="1:13" x14ac:dyDescent="0.25">
      <c r="A41" t="s">
        <v>30</v>
      </c>
      <c r="B41" s="5" t="s">
        <v>19</v>
      </c>
      <c r="C41" t="s">
        <v>91</v>
      </c>
      <c r="D41" s="6">
        <v>46.089800000000004</v>
      </c>
      <c r="E41" s="6">
        <v>73.173800000000014</v>
      </c>
      <c r="F41" s="13">
        <v>5.3551724800000002</v>
      </c>
      <c r="G41" s="13">
        <v>6.9152108800000009</v>
      </c>
      <c r="H41" s="13">
        <f t="shared" si="10"/>
        <v>0.58763544211517538</v>
      </c>
      <c r="I41" s="13">
        <f t="shared" si="11"/>
        <v>0.29131431449244388</v>
      </c>
      <c r="J41" s="14">
        <f t="shared" si="12"/>
        <v>0.4957398645729521</v>
      </c>
      <c r="K41" s="13"/>
      <c r="L41" s="11"/>
    </row>
    <row r="42" spans="1:13" x14ac:dyDescent="0.25">
      <c r="A42" t="s">
        <v>30</v>
      </c>
      <c r="B42" s="5" t="s">
        <v>20</v>
      </c>
      <c r="C42" t="s">
        <v>89</v>
      </c>
      <c r="D42" s="6">
        <v>50.831099999999999</v>
      </c>
      <c r="E42" s="6">
        <v>80.560100000000006</v>
      </c>
      <c r="F42" s="13">
        <v>5.2441107799999997</v>
      </c>
      <c r="G42" s="13">
        <v>7.3191949800000007</v>
      </c>
      <c r="H42" s="13">
        <f t="shared" si="10"/>
        <v>0.5848584823070917</v>
      </c>
      <c r="I42" s="13">
        <f t="shared" si="11"/>
        <v>0.39569801002563892</v>
      </c>
      <c r="J42" s="14">
        <f t="shared" si="12"/>
        <v>0.67657052431680342</v>
      </c>
      <c r="K42" s="40"/>
    </row>
    <row r="43" spans="1:13" x14ac:dyDescent="0.25">
      <c r="A43" t="s">
        <v>30</v>
      </c>
      <c r="B43" s="5" t="s">
        <v>21</v>
      </c>
      <c r="C43" t="s">
        <v>90</v>
      </c>
      <c r="D43" s="6">
        <v>51.195900000000002</v>
      </c>
      <c r="E43" s="6">
        <v>81.513900000000007</v>
      </c>
      <c r="F43" s="13">
        <v>5.2833237000000004</v>
      </c>
      <c r="G43" s="13">
        <v>6.5869976999999995</v>
      </c>
      <c r="H43" s="13">
        <f t="shared" si="10"/>
        <v>0.59219585943405628</v>
      </c>
      <c r="I43" s="13">
        <f t="shared" si="11"/>
        <v>0.246752626571035</v>
      </c>
      <c r="J43" s="14">
        <f t="shared" si="12"/>
        <v>0.41667401526050696</v>
      </c>
      <c r="K43" s="40"/>
      <c r="L43" s="3"/>
    </row>
    <row r="44" spans="1:13" x14ac:dyDescent="0.25">
      <c r="A44" t="s">
        <v>30</v>
      </c>
      <c r="B44" s="5" t="s">
        <v>22</v>
      </c>
      <c r="C44" t="s">
        <v>88</v>
      </c>
      <c r="D44" s="6">
        <v>59.650000000000006</v>
      </c>
      <c r="E44" s="6">
        <v>99.164999999999992</v>
      </c>
      <c r="F44" s="13">
        <v>4.8615649999999997</v>
      </c>
      <c r="G44" s="13">
        <v>6.4461164999999987</v>
      </c>
      <c r="H44" s="13">
        <f t="shared" si="10"/>
        <v>0.66244761106454286</v>
      </c>
      <c r="I44" s="13">
        <f t="shared" si="11"/>
        <v>0.32593444703505953</v>
      </c>
      <c r="J44" s="14">
        <f t="shared" si="12"/>
        <v>0.4920154312448769</v>
      </c>
      <c r="K44" s="40"/>
    </row>
    <row r="45" spans="1:13" x14ac:dyDescent="0.25">
      <c r="A45" t="s">
        <v>30</v>
      </c>
      <c r="B45" s="5" t="s">
        <v>93</v>
      </c>
      <c r="C45" t="s">
        <v>94</v>
      </c>
      <c r="F45" s="18"/>
      <c r="G45" s="14" t="s">
        <v>81</v>
      </c>
      <c r="H45" s="13">
        <f>MEDIAN(H34:H44)</f>
        <v>0.59210906360117821</v>
      </c>
      <c r="I45" s="13">
        <f>MEDIAN(I34:I44)</f>
        <v>0.32593444703505953</v>
      </c>
      <c r="J45" s="14">
        <f>MEDIAN(J34:J44)</f>
        <v>0.56081670750475898</v>
      </c>
    </row>
    <row r="46" spans="1:13" x14ac:dyDescent="0.25">
      <c r="A46" t="s">
        <v>30</v>
      </c>
      <c r="B46" s="43" t="s">
        <v>64</v>
      </c>
      <c r="C46" s="11" t="s">
        <v>94</v>
      </c>
      <c r="G46" s="14" t="s">
        <v>23</v>
      </c>
      <c r="H46" s="13">
        <f>AVERAGE(H34:H45)</f>
        <v>0.58476093348067015</v>
      </c>
      <c r="I46" s="13">
        <f>AVERAGE(I34:I44)</f>
        <v>0.33248454113658382</v>
      </c>
      <c r="J46" s="14">
        <f>AVERAGE(J34:J44)</f>
        <v>0.57693778875700863</v>
      </c>
    </row>
    <row r="47" spans="1:13" x14ac:dyDescent="0.25">
      <c r="G47" s="14" t="s">
        <v>24</v>
      </c>
      <c r="H47" s="13">
        <f>MIN(H34:H45)</f>
        <v>0.43020468375437954</v>
      </c>
      <c r="I47" s="13">
        <f>MIN(I34:I44)</f>
        <v>0.23067935939395656</v>
      </c>
      <c r="J47" s="14">
        <f>MIN(J34:J44)</f>
        <v>0.36131592874494128</v>
      </c>
    </row>
    <row r="48" spans="1:13" x14ac:dyDescent="0.25">
      <c r="B48" s="42"/>
      <c r="D48" s="17"/>
      <c r="E48" s="15"/>
      <c r="G48" s="14" t="s">
        <v>25</v>
      </c>
      <c r="H48" s="13">
        <f>MAX(H34:H45)</f>
        <v>0.66244761106454286</v>
      </c>
      <c r="I48" s="13">
        <f>MAX(I34:I44)</f>
        <v>0.48509938777960065</v>
      </c>
      <c r="J48" s="14">
        <f>MAX(J34:J44)</f>
        <v>0.86596774838942026</v>
      </c>
      <c r="K48" s="7"/>
    </row>
    <row r="49" spans="1:11" x14ac:dyDescent="0.25">
      <c r="B49" s="42"/>
      <c r="D49" s="17"/>
      <c r="E49" s="15"/>
      <c r="G49" s="14"/>
      <c r="H49" s="13"/>
      <c r="I49" s="13"/>
      <c r="K49" s="7"/>
    </row>
    <row r="50" spans="1:11" x14ac:dyDescent="0.25">
      <c r="A50" s="22"/>
      <c r="B50" s="29" t="s">
        <v>73</v>
      </c>
      <c r="C50" s="22"/>
      <c r="D50" s="24"/>
      <c r="E50" s="24"/>
      <c r="F50" s="24"/>
      <c r="G50" s="24"/>
      <c r="H50" s="24"/>
      <c r="I50" s="24"/>
      <c r="J50" s="24"/>
    </row>
    <row r="51" spans="1:11" x14ac:dyDescent="0.25">
      <c r="A51" s="21"/>
      <c r="B51" s="28" t="s">
        <v>62</v>
      </c>
      <c r="F51" s="12"/>
      <c r="G51" s="14"/>
      <c r="H51" s="4"/>
      <c r="I51" s="4"/>
      <c r="J51" s="19"/>
    </row>
    <row r="52" spans="1:11" ht="17.25" x14ac:dyDescent="0.25">
      <c r="B52" t="s">
        <v>57</v>
      </c>
      <c r="C52" s="3"/>
      <c r="D52" s="7"/>
      <c r="E52" s="7"/>
      <c r="H52" s="1"/>
      <c r="I52" s="1"/>
    </row>
    <row r="53" spans="1:11" x14ac:dyDescent="0.25">
      <c r="B53" t="s">
        <v>48</v>
      </c>
      <c r="C53" s="5"/>
      <c r="D53" s="10"/>
      <c r="E53" s="10"/>
      <c r="H53" s="1"/>
      <c r="I53" s="1"/>
      <c r="K53" s="10"/>
    </row>
    <row r="54" spans="1:11" ht="17.25" x14ac:dyDescent="0.25">
      <c r="B54" t="s">
        <v>61</v>
      </c>
      <c r="C54" s="5"/>
      <c r="D54" s="10"/>
      <c r="E54" s="10"/>
      <c r="H54" s="1"/>
      <c r="I54" s="1"/>
      <c r="K54" s="10"/>
    </row>
    <row r="55" spans="1:11" ht="17.25" x14ac:dyDescent="0.25">
      <c r="B55" t="s">
        <v>74</v>
      </c>
      <c r="C55" s="5"/>
      <c r="D55" s="10"/>
      <c r="E55" s="10"/>
      <c r="H55" s="1"/>
      <c r="I55" s="1"/>
      <c r="K55" s="10"/>
    </row>
    <row r="56" spans="1:11" ht="17.25" x14ac:dyDescent="0.25">
      <c r="B56" t="s">
        <v>58</v>
      </c>
      <c r="C56" s="5"/>
      <c r="D56" s="10"/>
      <c r="E56" s="10"/>
      <c r="H56" s="10"/>
      <c r="I56" s="34"/>
      <c r="J56" s="33"/>
      <c r="K56" s="10"/>
    </row>
    <row r="57" spans="1:11" ht="17.25" x14ac:dyDescent="0.25">
      <c r="B57" s="32" t="s">
        <v>75</v>
      </c>
      <c r="C57" s="5"/>
      <c r="D57" s="10"/>
      <c r="E57" s="10"/>
      <c r="H57" s="31"/>
      <c r="I57" s="31"/>
      <c r="J57" s="33"/>
      <c r="K57" s="11"/>
    </row>
    <row r="58" spans="1:11" ht="17.25" x14ac:dyDescent="0.25">
      <c r="B58" t="s">
        <v>71</v>
      </c>
      <c r="C58" s="5"/>
      <c r="D58" s="10"/>
      <c r="E58" s="10"/>
      <c r="H58" s="31"/>
      <c r="I58" s="31"/>
      <c r="J58" s="33"/>
      <c r="K58" s="11"/>
    </row>
    <row r="59" spans="1:11" ht="17.25" x14ac:dyDescent="0.25">
      <c r="B59" t="s">
        <v>72</v>
      </c>
      <c r="G59" s="14"/>
      <c r="H59" s="31"/>
      <c r="I59" s="31"/>
      <c r="J59" s="33"/>
    </row>
    <row r="60" spans="1:11" x14ac:dyDescent="0.25">
      <c r="A60" s="11"/>
      <c r="B60" s="28"/>
      <c r="H60" s="31"/>
      <c r="I60" s="31"/>
      <c r="J60" s="33"/>
    </row>
    <row r="61" spans="1:11" x14ac:dyDescent="0.25">
      <c r="A61" s="41"/>
      <c r="B61" s="28"/>
      <c r="H61" s="31"/>
      <c r="I61" s="31"/>
      <c r="J61" s="33"/>
    </row>
    <row r="62" spans="1:11" x14ac:dyDescent="0.25">
      <c r="B62" s="32"/>
      <c r="F62" s="14"/>
      <c r="J62" s="33"/>
    </row>
    <row r="63" spans="1:11" x14ac:dyDescent="0.25">
      <c r="J63" s="33"/>
    </row>
    <row r="64" spans="1:11" x14ac:dyDescent="0.25">
      <c r="J64" s="33"/>
    </row>
  </sheetData>
  <printOptions gridLines="1"/>
  <pageMargins left="0.7" right="0.2" top="0.5" bottom="0.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Temperature coefficients</vt:lpstr>
      <vt:lpstr>Sheet2</vt:lpstr>
      <vt:lpstr>'Temperature coefficients'!Print_Area</vt:lpstr>
    </vt:vector>
  </TitlesOfParts>
  <Company>UF/IFAS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J. Walker</dc:creator>
  <cp:lastModifiedBy>Thomas J Walker</cp:lastModifiedBy>
  <cp:lastPrinted>2013-03-16T14:21:18Z</cp:lastPrinted>
  <dcterms:created xsi:type="dcterms:W3CDTF">2013-01-18T18:23:47Z</dcterms:created>
  <dcterms:modified xsi:type="dcterms:W3CDTF">2013-03-16T14:22:26Z</dcterms:modified>
</cp:coreProperties>
</file>