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0" yWindow="0" windowWidth="21840" windowHeight="17200"/>
  </bookViews>
  <sheets>
    <sheet name="SMTbl_HFandBLmeasurements" sheetId="5" r:id="rId1"/>
    <sheet name="TWmales" sheetId="6" r:id="rId2"/>
    <sheet name="TWfemales" sheetId="7" r:id="rId3"/>
    <sheet name="DF males and females" sheetId="8" r:id="rId4"/>
  </sheets>
  <definedNames>
    <definedName name="_xlnm.Print_Area" localSheetId="0">SMTbl_HFandBLmeasurements!$A$1:$R$39</definedName>
    <definedName name="_xlnm.Print_Area" localSheetId="2">TWfemales!$A$72:$J$94</definedName>
    <definedName name="_xlnm.Print_Area" localSheetId="1">TWmales!$A$64:$H$88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269" i="8" l="1"/>
  <c r="AA269" i="8"/>
  <c r="AE255" i="8"/>
  <c r="AA248" i="8"/>
  <c r="Y248" i="8"/>
  <c r="AB248" i="8"/>
  <c r="AA249" i="8"/>
  <c r="Y249" i="8"/>
  <c r="AB249" i="8"/>
  <c r="AA250" i="8"/>
  <c r="Y250" i="8"/>
  <c r="AB250" i="8"/>
  <c r="AA251" i="8"/>
  <c r="Y251" i="8"/>
  <c r="AB251" i="8"/>
  <c r="AA252" i="8"/>
  <c r="Y252" i="8"/>
  <c r="AB252" i="8"/>
  <c r="AA253" i="8"/>
  <c r="Y253" i="8"/>
  <c r="AB253" i="8"/>
  <c r="AB254" i="8"/>
  <c r="AB255" i="8"/>
  <c r="AA255" i="8"/>
  <c r="Y255" i="8"/>
  <c r="AE241" i="8"/>
  <c r="AE242" i="8"/>
  <c r="AE243" i="8"/>
  <c r="AE244" i="8"/>
  <c r="AE245" i="8"/>
  <c r="AE246" i="8"/>
  <c r="AA226" i="8"/>
  <c r="AA227" i="8"/>
  <c r="AA228" i="8"/>
  <c r="AA229" i="8"/>
  <c r="AA230" i="8"/>
  <c r="AA231" i="8"/>
  <c r="AA232" i="8"/>
  <c r="AA233" i="8"/>
  <c r="AA234" i="8"/>
  <c r="AA235" i="8"/>
  <c r="AA236" i="8"/>
  <c r="AA237" i="8"/>
  <c r="AA238" i="8"/>
  <c r="AA239" i="8"/>
  <c r="AA240" i="8"/>
  <c r="AA241" i="8"/>
  <c r="AA242" i="8"/>
  <c r="AA243" i="8"/>
  <c r="AA244" i="8"/>
  <c r="AA245" i="8"/>
  <c r="AA246" i="8"/>
  <c r="W226" i="8"/>
  <c r="W227" i="8"/>
  <c r="W228" i="8"/>
  <c r="W229" i="8"/>
  <c r="W230" i="8"/>
  <c r="W231" i="8"/>
  <c r="W232" i="8"/>
  <c r="W233" i="8"/>
  <c r="W234" i="8"/>
  <c r="W235" i="8"/>
  <c r="W236" i="8"/>
  <c r="W237" i="8"/>
  <c r="W238" i="8"/>
  <c r="W239" i="8"/>
  <c r="W240" i="8"/>
  <c r="W246" i="8"/>
  <c r="V246" i="8"/>
  <c r="U246" i="8"/>
  <c r="T246" i="8"/>
  <c r="AA222" i="8"/>
  <c r="Y222" i="8"/>
  <c r="AB222" i="8"/>
  <c r="AB223" i="8"/>
  <c r="AA223" i="8"/>
  <c r="Y223" i="8"/>
  <c r="AA219" i="8"/>
  <c r="AA220" i="8"/>
  <c r="W219" i="8"/>
  <c r="AE209" i="8"/>
  <c r="AA209" i="8"/>
  <c r="Y209" i="8"/>
  <c r="AB209" i="8"/>
  <c r="AE203" i="8"/>
  <c r="AE204" i="8"/>
  <c r="AE205" i="8"/>
  <c r="AE206" i="8"/>
  <c r="AA203" i="8"/>
  <c r="Y203" i="8"/>
  <c r="AB203" i="8"/>
  <c r="AA205" i="8"/>
  <c r="Y205" i="8"/>
  <c r="AB205" i="8"/>
  <c r="AB206" i="8"/>
  <c r="AA204" i="8"/>
  <c r="AA206" i="8"/>
  <c r="Y206" i="8"/>
  <c r="AE183" i="8"/>
  <c r="AE184" i="8"/>
  <c r="AE185" i="8"/>
  <c r="AE186" i="8"/>
  <c r="AE187" i="8"/>
  <c r="AE188" i="8"/>
  <c r="AE189" i="8"/>
  <c r="AE192" i="8"/>
  <c r="AE193" i="8"/>
  <c r="AE196" i="8"/>
  <c r="AE197" i="8"/>
  <c r="AE198" i="8"/>
  <c r="AE199" i="8"/>
  <c r="AE200" i="8"/>
  <c r="AE201" i="8"/>
  <c r="AA183" i="8"/>
  <c r="Y183" i="8"/>
  <c r="AB183" i="8"/>
  <c r="AA184" i="8"/>
  <c r="Y184" i="8"/>
  <c r="AB184" i="8"/>
  <c r="AA185" i="8"/>
  <c r="Y185" i="8"/>
  <c r="AB185" i="8"/>
  <c r="AA186" i="8"/>
  <c r="Y186" i="8"/>
  <c r="AB186" i="8"/>
  <c r="AA187" i="8"/>
  <c r="Y187" i="8"/>
  <c r="AB187" i="8"/>
  <c r="AA188" i="8"/>
  <c r="Y188" i="8"/>
  <c r="AB188" i="8"/>
  <c r="AA189" i="8"/>
  <c r="Y189" i="8"/>
  <c r="AB189" i="8"/>
  <c r="AA191" i="8"/>
  <c r="Y191" i="8"/>
  <c r="AB191" i="8"/>
  <c r="AA192" i="8"/>
  <c r="Y192" i="8"/>
  <c r="AB192" i="8"/>
  <c r="AA193" i="8"/>
  <c r="Y193" i="8"/>
  <c r="AB193" i="8"/>
  <c r="AA194" i="8"/>
  <c r="Y194" i="8"/>
  <c r="AB194" i="8"/>
  <c r="AA195" i="8"/>
  <c r="Y195" i="8"/>
  <c r="AB195" i="8"/>
  <c r="AA196" i="8"/>
  <c r="Y196" i="8"/>
  <c r="AB196" i="8"/>
  <c r="AA197" i="8"/>
  <c r="Y197" i="8"/>
  <c r="AB197" i="8"/>
  <c r="AA198" i="8"/>
  <c r="Y198" i="8"/>
  <c r="AB198" i="8"/>
  <c r="AA199" i="8"/>
  <c r="Y199" i="8"/>
  <c r="AB199" i="8"/>
  <c r="AA200" i="8"/>
  <c r="Y200" i="8"/>
  <c r="AB200" i="8"/>
  <c r="AB201" i="8"/>
  <c r="AA201" i="8"/>
  <c r="Y201" i="8"/>
  <c r="AE154" i="8"/>
  <c r="AE155" i="8"/>
  <c r="AE156" i="8"/>
  <c r="AE157" i="8"/>
  <c r="AE158" i="8"/>
  <c r="AE159" i="8"/>
  <c r="AE160" i="8"/>
  <c r="AE161" i="8"/>
  <c r="AE162" i="8"/>
  <c r="AE163" i="8"/>
  <c r="AE164" i="8"/>
  <c r="AE165" i="8"/>
  <c r="AE176" i="8"/>
  <c r="AA144" i="8"/>
  <c r="AA145" i="8"/>
  <c r="AA146" i="8"/>
  <c r="AA148" i="8"/>
  <c r="AA149" i="8"/>
  <c r="AA150" i="8"/>
  <c r="AA151" i="8"/>
  <c r="AA152" i="8"/>
  <c r="AA153" i="8"/>
  <c r="AA154" i="8"/>
  <c r="AA155" i="8"/>
  <c r="AA156" i="8"/>
  <c r="AA157" i="8"/>
  <c r="AA158" i="8"/>
  <c r="AA159" i="8"/>
  <c r="AA160" i="8"/>
  <c r="AA161" i="8"/>
  <c r="AA162" i="8"/>
  <c r="AA163" i="8"/>
  <c r="AA164" i="8"/>
  <c r="AA165" i="8"/>
  <c r="AA170" i="8"/>
  <c r="AA171" i="8"/>
  <c r="AA172" i="8"/>
  <c r="AA173" i="8"/>
  <c r="AA174" i="8"/>
  <c r="AA175" i="8"/>
  <c r="AA176" i="8"/>
  <c r="W144" i="8"/>
  <c r="W145" i="8"/>
  <c r="W146" i="8"/>
  <c r="W149" i="8"/>
  <c r="W150" i="8"/>
  <c r="W151" i="8"/>
  <c r="W152" i="8"/>
  <c r="W153" i="8"/>
  <c r="W163" i="8"/>
  <c r="W170" i="8"/>
  <c r="W171" i="8"/>
  <c r="W172" i="8"/>
  <c r="W173" i="8"/>
  <c r="W174" i="8"/>
  <c r="W175" i="8"/>
  <c r="W176" i="8"/>
  <c r="V176" i="8"/>
  <c r="U176" i="8"/>
  <c r="T176" i="8"/>
  <c r="AE133" i="8"/>
  <c r="AE134" i="8"/>
  <c r="AE135" i="8"/>
  <c r="AE136" i="8"/>
  <c r="AE137" i="8"/>
  <c r="AE138" i="8"/>
  <c r="AE139" i="8"/>
  <c r="AE140" i="8"/>
  <c r="AA133" i="8"/>
  <c r="Y133" i="8"/>
  <c r="AB133" i="8"/>
  <c r="AA134" i="8"/>
  <c r="Y134" i="8"/>
  <c r="AB134" i="8"/>
  <c r="AA135" i="8"/>
  <c r="Y135" i="8"/>
  <c r="AB135" i="8"/>
  <c r="AA136" i="8"/>
  <c r="Y136" i="8"/>
  <c r="AB136" i="8"/>
  <c r="AA137" i="8"/>
  <c r="Y137" i="8"/>
  <c r="AB137" i="8"/>
  <c r="AA138" i="8"/>
  <c r="Y138" i="8"/>
  <c r="AB138" i="8"/>
  <c r="AA139" i="8"/>
  <c r="Y139" i="8"/>
  <c r="AB139" i="8"/>
  <c r="AB140" i="8"/>
  <c r="AA140" i="8"/>
  <c r="Y140" i="8"/>
  <c r="AE118" i="8"/>
  <c r="AE119" i="8"/>
  <c r="AE120" i="8"/>
  <c r="AE121" i="8"/>
  <c r="AE122" i="8"/>
  <c r="AE123" i="8"/>
  <c r="AE124" i="8"/>
  <c r="AE125" i="8"/>
  <c r="AE126" i="8"/>
  <c r="AE127" i="8"/>
  <c r="AE128" i="8"/>
  <c r="AE129" i="8"/>
  <c r="AE130" i="8"/>
  <c r="AE131" i="8"/>
  <c r="AA117" i="8"/>
  <c r="AA118" i="8"/>
  <c r="AA119" i="8"/>
  <c r="AA120" i="8"/>
  <c r="AA121" i="8"/>
  <c r="AA122" i="8"/>
  <c r="AA123" i="8"/>
  <c r="AA124" i="8"/>
  <c r="AA125" i="8"/>
  <c r="AA126" i="8"/>
  <c r="AA127" i="8"/>
  <c r="AA128" i="8"/>
  <c r="AA129" i="8"/>
  <c r="AA130" i="8"/>
  <c r="AA131" i="8"/>
  <c r="W117" i="8"/>
  <c r="W121" i="8"/>
  <c r="W122" i="8"/>
  <c r="W124" i="8"/>
  <c r="W126" i="8"/>
  <c r="W127" i="8"/>
  <c r="W128" i="8"/>
  <c r="W131" i="8"/>
  <c r="V131" i="8"/>
  <c r="U131" i="8"/>
  <c r="T131" i="8"/>
  <c r="AE109" i="8"/>
  <c r="AE113" i="8"/>
  <c r="AE114" i="8"/>
  <c r="AA109" i="8"/>
  <c r="Y109" i="8"/>
  <c r="AB109" i="8"/>
  <c r="AA110" i="8"/>
  <c r="Y110" i="8"/>
  <c r="AB110" i="8"/>
  <c r="AA111" i="8"/>
  <c r="Y111" i="8"/>
  <c r="AB111" i="8"/>
  <c r="AA112" i="8"/>
  <c r="Y112" i="8"/>
  <c r="AB112" i="8"/>
  <c r="AA113" i="8"/>
  <c r="Y113" i="8"/>
  <c r="AB113" i="8"/>
  <c r="AB114" i="8"/>
  <c r="AA114" i="8"/>
  <c r="Y114" i="8"/>
  <c r="AE94" i="8"/>
  <c r="AE95" i="8"/>
  <c r="AE96" i="8"/>
  <c r="AE97" i="8"/>
  <c r="AE98" i="8"/>
  <c r="AE99" i="8"/>
  <c r="AE100" i="8"/>
  <c r="AE101" i="8"/>
  <c r="AE102" i="8"/>
  <c r="AE103" i="8"/>
  <c r="AE104" i="8"/>
  <c r="AE105" i="8"/>
  <c r="AE106" i="8"/>
  <c r="AE107" i="8"/>
  <c r="AA88" i="8"/>
  <c r="Y88" i="8"/>
  <c r="AB88" i="8"/>
  <c r="AA89" i="8"/>
  <c r="Y89" i="8"/>
  <c r="AB89" i="8"/>
  <c r="AA90" i="8"/>
  <c r="Y90" i="8"/>
  <c r="AB90" i="8"/>
  <c r="AA91" i="8"/>
  <c r="Y91" i="8"/>
  <c r="AB91" i="8"/>
  <c r="AA92" i="8"/>
  <c r="Y92" i="8"/>
  <c r="AB92" i="8"/>
  <c r="AA93" i="8"/>
  <c r="Y93" i="8"/>
  <c r="AB93" i="8"/>
  <c r="AA94" i="8"/>
  <c r="Y94" i="8"/>
  <c r="AB94" i="8"/>
  <c r="AA95" i="8"/>
  <c r="Y95" i="8"/>
  <c r="AB95" i="8"/>
  <c r="AA96" i="8"/>
  <c r="Y96" i="8"/>
  <c r="AB96" i="8"/>
  <c r="AA97" i="8"/>
  <c r="Y97" i="8"/>
  <c r="AB97" i="8"/>
  <c r="AA98" i="8"/>
  <c r="Y98" i="8"/>
  <c r="AB98" i="8"/>
  <c r="AA99" i="8"/>
  <c r="Y99" i="8"/>
  <c r="AB99" i="8"/>
  <c r="AA100" i="8"/>
  <c r="Y100" i="8"/>
  <c r="AB100" i="8"/>
  <c r="AA101" i="8"/>
  <c r="Y101" i="8"/>
  <c r="AB101" i="8"/>
  <c r="AA102" i="8"/>
  <c r="Y102" i="8"/>
  <c r="AB102" i="8"/>
  <c r="AA103" i="8"/>
  <c r="Y103" i="8"/>
  <c r="AB103" i="8"/>
  <c r="AA104" i="8"/>
  <c r="Y104" i="8"/>
  <c r="AB104" i="8"/>
  <c r="AA105" i="8"/>
  <c r="Y105" i="8"/>
  <c r="AB105" i="8"/>
  <c r="AA106" i="8"/>
  <c r="Y106" i="8"/>
  <c r="AB106" i="8"/>
  <c r="AB107" i="8"/>
  <c r="AA87" i="8"/>
  <c r="AA107" i="8"/>
  <c r="Y107" i="8"/>
  <c r="AE76" i="8"/>
  <c r="AE77" i="8"/>
  <c r="AE78" i="8"/>
  <c r="AE79" i="8"/>
  <c r="AE80" i="8"/>
  <c r="AE81" i="8"/>
  <c r="AE82" i="8"/>
  <c r="AE83" i="8"/>
  <c r="AE84" i="8"/>
  <c r="AE85" i="8"/>
  <c r="AA65" i="8"/>
  <c r="AA66" i="8"/>
  <c r="AA67" i="8"/>
  <c r="AA68" i="8"/>
  <c r="AA69" i="8"/>
  <c r="AA70" i="8"/>
  <c r="AA71" i="8"/>
  <c r="AA72" i="8"/>
  <c r="AA73" i="8"/>
  <c r="AA74" i="8"/>
  <c r="AA75" i="8"/>
  <c r="AA76" i="8"/>
  <c r="AA77" i="8"/>
  <c r="AA78" i="8"/>
  <c r="AA79" i="8"/>
  <c r="AA80" i="8"/>
  <c r="AA81" i="8"/>
  <c r="AA82" i="8"/>
  <c r="AA83" i="8"/>
  <c r="AA84" i="8"/>
  <c r="AA85" i="8"/>
  <c r="W65" i="8"/>
  <c r="W66" i="8"/>
  <c r="W68" i="8"/>
  <c r="W69" i="8"/>
  <c r="W70" i="8"/>
  <c r="W71" i="8"/>
  <c r="W72" i="8"/>
  <c r="W73" i="8"/>
  <c r="W74" i="8"/>
  <c r="W75" i="8"/>
  <c r="W79" i="8"/>
  <c r="W85" i="8"/>
  <c r="V85" i="8"/>
  <c r="U85" i="8"/>
  <c r="T85" i="8"/>
  <c r="AE61" i="8"/>
  <c r="AE62" i="8"/>
  <c r="AA61" i="8"/>
  <c r="Y61" i="8"/>
  <c r="AB61" i="8"/>
  <c r="AB62" i="8"/>
  <c r="AA62" i="8"/>
  <c r="Y60" i="8"/>
  <c r="Y62" i="8"/>
  <c r="AE44" i="8"/>
  <c r="AE45" i="8"/>
  <c r="AE46" i="8"/>
  <c r="AE47" i="8"/>
  <c r="AE48" i="8"/>
  <c r="AE53" i="8"/>
  <c r="AE54" i="8"/>
  <c r="AE55" i="8"/>
  <c r="AE56" i="8"/>
  <c r="AE57" i="8"/>
  <c r="AE58" i="8"/>
  <c r="AA43" i="8"/>
  <c r="Y43" i="8"/>
  <c r="AB43" i="8"/>
  <c r="AA44" i="8"/>
  <c r="Y44" i="8"/>
  <c r="AB44" i="8"/>
  <c r="AA45" i="8"/>
  <c r="Y45" i="8"/>
  <c r="AB45" i="8"/>
  <c r="AA46" i="8"/>
  <c r="Y46" i="8"/>
  <c r="AB46" i="8"/>
  <c r="AA47" i="8"/>
  <c r="Y47" i="8"/>
  <c r="AB47" i="8"/>
  <c r="AA48" i="8"/>
  <c r="Y48" i="8"/>
  <c r="AB48" i="8"/>
  <c r="AA49" i="8"/>
  <c r="Y49" i="8"/>
  <c r="AB49" i="8"/>
  <c r="AA50" i="8"/>
  <c r="Y50" i="8"/>
  <c r="AB50" i="8"/>
  <c r="AA51" i="8"/>
  <c r="Y51" i="8"/>
  <c r="AB51" i="8"/>
  <c r="AA52" i="8"/>
  <c r="Y52" i="8"/>
  <c r="AB52" i="8"/>
  <c r="AA53" i="8"/>
  <c r="Y53" i="8"/>
  <c r="AB53" i="8"/>
  <c r="AA54" i="8"/>
  <c r="Y54" i="8"/>
  <c r="AB54" i="8"/>
  <c r="AA55" i="8"/>
  <c r="Y55" i="8"/>
  <c r="AB55" i="8"/>
  <c r="AA56" i="8"/>
  <c r="Y56" i="8"/>
  <c r="AB56" i="8"/>
  <c r="AA57" i="8"/>
  <c r="Y57" i="8"/>
  <c r="AB57" i="8"/>
  <c r="AB58" i="8"/>
  <c r="AA58" i="8"/>
  <c r="Y58" i="8"/>
  <c r="AE33" i="8"/>
  <c r="AE34" i="8"/>
  <c r="AE35" i="8"/>
  <c r="AE36" i="8"/>
  <c r="AE37" i="8"/>
  <c r="AE38" i="8"/>
  <c r="AE39" i="8"/>
  <c r="AE41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W23" i="8"/>
  <c r="W24" i="8"/>
  <c r="W25" i="8"/>
  <c r="W26" i="8"/>
  <c r="W27" i="8"/>
  <c r="W28" i="8"/>
  <c r="W29" i="8"/>
  <c r="W30" i="8"/>
  <c r="W31" i="8"/>
  <c r="W32" i="8"/>
  <c r="W39" i="8"/>
  <c r="W40" i="8"/>
  <c r="W41" i="8"/>
  <c r="V41" i="8"/>
  <c r="U41" i="8"/>
  <c r="T41" i="8"/>
  <c r="AE11" i="8"/>
  <c r="AE12" i="8"/>
  <c r="AE13" i="8"/>
  <c r="AE14" i="8"/>
  <c r="AE15" i="8"/>
  <c r="AE16" i="8"/>
  <c r="AE17" i="8"/>
  <c r="AE18" i="8"/>
  <c r="AE19" i="8"/>
  <c r="AA11" i="8"/>
  <c r="Y11" i="8"/>
  <c r="AB11" i="8"/>
  <c r="AA12" i="8"/>
  <c r="Y12" i="8"/>
  <c r="AB12" i="8"/>
  <c r="AA13" i="8"/>
  <c r="Y13" i="8"/>
  <c r="AB13" i="8"/>
  <c r="AA14" i="8"/>
  <c r="Y14" i="8"/>
  <c r="AB14" i="8"/>
  <c r="AA15" i="8"/>
  <c r="Y15" i="8"/>
  <c r="AB15" i="8"/>
  <c r="AA16" i="8"/>
  <c r="Y16" i="8"/>
  <c r="AB16" i="8"/>
  <c r="AA17" i="8"/>
  <c r="Y17" i="8"/>
  <c r="AB17" i="8"/>
  <c r="AA18" i="8"/>
  <c r="Y18" i="8"/>
  <c r="AB18" i="8"/>
  <c r="AB19" i="8"/>
  <c r="AA19" i="8"/>
  <c r="Y19" i="8"/>
  <c r="AE5" i="8"/>
  <c r="AE6" i="8"/>
  <c r="AE7" i="8"/>
  <c r="AE8" i="8"/>
  <c r="AE9" i="8"/>
  <c r="AA3" i="8"/>
  <c r="AA5" i="8"/>
  <c r="AA6" i="8"/>
  <c r="AA7" i="8"/>
  <c r="AA8" i="8"/>
  <c r="AA9" i="8"/>
  <c r="W3" i="8"/>
  <c r="W4" i="8"/>
  <c r="W7" i="8"/>
  <c r="W9" i="8"/>
  <c r="V9" i="8"/>
  <c r="U9" i="8"/>
  <c r="T9" i="8"/>
  <c r="F94" i="7"/>
  <c r="E94" i="7"/>
  <c r="F93" i="7"/>
  <c r="E93" i="7"/>
  <c r="F92" i="7"/>
  <c r="E92" i="7"/>
  <c r="F91" i="7"/>
  <c r="E91" i="7"/>
  <c r="F82" i="7"/>
  <c r="E82" i="7"/>
  <c r="F81" i="7"/>
  <c r="E81" i="7"/>
  <c r="F80" i="7"/>
  <c r="E80" i="7"/>
  <c r="F79" i="7"/>
  <c r="E79" i="7"/>
  <c r="G70" i="7"/>
  <c r="F70" i="7"/>
  <c r="E70" i="7"/>
  <c r="G69" i="7"/>
  <c r="F69" i="7"/>
  <c r="E69" i="7"/>
  <c r="G68" i="7"/>
  <c r="F68" i="7"/>
  <c r="E68" i="7"/>
  <c r="G67" i="7"/>
  <c r="F67" i="7"/>
  <c r="E67" i="7"/>
  <c r="G65" i="7"/>
  <c r="F65" i="7"/>
  <c r="E65" i="7"/>
  <c r="G64" i="7"/>
  <c r="F64" i="7"/>
  <c r="E64" i="7"/>
  <c r="G63" i="7"/>
  <c r="F63" i="7"/>
  <c r="E63" i="7"/>
  <c r="G62" i="7"/>
  <c r="F62" i="7"/>
  <c r="E62" i="7"/>
  <c r="H60" i="7"/>
  <c r="H59" i="7"/>
  <c r="H58" i="7"/>
  <c r="H57" i="7"/>
  <c r="H56" i="7"/>
  <c r="H55" i="7"/>
  <c r="H54" i="7"/>
  <c r="H53" i="7"/>
  <c r="H52" i="7"/>
  <c r="G49" i="7"/>
  <c r="F49" i="7"/>
  <c r="E49" i="7"/>
  <c r="G48" i="7"/>
  <c r="F48" i="7"/>
  <c r="E48" i="7"/>
  <c r="G47" i="7"/>
  <c r="F47" i="7"/>
  <c r="E47" i="7"/>
  <c r="G46" i="7"/>
  <c r="F46" i="7"/>
  <c r="E46" i="7"/>
  <c r="L40" i="7"/>
  <c r="L41" i="7"/>
  <c r="L42" i="7"/>
  <c r="K43" i="7"/>
  <c r="L43" i="7"/>
  <c r="K44" i="7"/>
  <c r="L44" i="7"/>
  <c r="L45" i="7"/>
  <c r="H44" i="7"/>
  <c r="H43" i="7"/>
  <c r="H42" i="7"/>
  <c r="H41" i="7"/>
  <c r="H40" i="7"/>
  <c r="G37" i="7"/>
  <c r="F37" i="7"/>
  <c r="E37" i="7"/>
  <c r="G36" i="7"/>
  <c r="F36" i="7"/>
  <c r="E36" i="7"/>
  <c r="G35" i="7"/>
  <c r="F35" i="7"/>
  <c r="E35" i="7"/>
  <c r="G34" i="7"/>
  <c r="F34" i="7"/>
  <c r="E34" i="7"/>
  <c r="H32" i="7"/>
  <c r="H31" i="7"/>
  <c r="H30" i="7"/>
  <c r="H29" i="7"/>
  <c r="H28" i="7"/>
  <c r="G25" i="7"/>
  <c r="F25" i="7"/>
  <c r="E25" i="7"/>
  <c r="G24" i="7"/>
  <c r="F24" i="7"/>
  <c r="E24" i="7"/>
  <c r="G23" i="7"/>
  <c r="F23" i="7"/>
  <c r="E23" i="7"/>
  <c r="G22" i="7"/>
  <c r="F22" i="7"/>
  <c r="E22" i="7"/>
  <c r="H20" i="7"/>
  <c r="H19" i="7"/>
  <c r="H18" i="7"/>
  <c r="H17" i="7"/>
  <c r="H16" i="7"/>
  <c r="G13" i="7"/>
  <c r="F13" i="7"/>
  <c r="E13" i="7"/>
  <c r="G12" i="7"/>
  <c r="F12" i="7"/>
  <c r="E12" i="7"/>
  <c r="G11" i="7"/>
  <c r="F11" i="7"/>
  <c r="E11" i="7"/>
  <c r="G10" i="7"/>
  <c r="F10" i="7"/>
  <c r="E10" i="7"/>
  <c r="L4" i="7"/>
  <c r="L5" i="7"/>
  <c r="L6" i="7"/>
  <c r="K7" i="7"/>
  <c r="L7" i="7"/>
  <c r="K8" i="7"/>
  <c r="L8" i="7"/>
  <c r="L9" i="7"/>
  <c r="H8" i="7"/>
  <c r="H7" i="7"/>
  <c r="H6" i="7"/>
  <c r="H5" i="7"/>
  <c r="H4" i="7"/>
  <c r="F88" i="6"/>
  <c r="E88" i="6"/>
  <c r="F87" i="6"/>
  <c r="E87" i="6"/>
  <c r="F86" i="6"/>
  <c r="E86" i="6"/>
  <c r="F85" i="6"/>
  <c r="E85" i="6"/>
  <c r="F75" i="6"/>
  <c r="E75" i="6"/>
  <c r="F74" i="6"/>
  <c r="E74" i="6"/>
  <c r="F73" i="6"/>
  <c r="E73" i="6"/>
  <c r="F72" i="6"/>
  <c r="E72" i="6"/>
  <c r="F63" i="6"/>
  <c r="E63" i="6"/>
  <c r="F62" i="6"/>
  <c r="E62" i="6"/>
  <c r="F61" i="6"/>
  <c r="E61" i="6"/>
  <c r="F60" i="6"/>
  <c r="E60" i="6"/>
  <c r="F51" i="6"/>
  <c r="E51" i="6"/>
  <c r="F50" i="6"/>
  <c r="E50" i="6"/>
  <c r="F49" i="6"/>
  <c r="E49" i="6"/>
  <c r="F48" i="6"/>
  <c r="E48" i="6"/>
  <c r="F39" i="6"/>
  <c r="E39" i="6"/>
  <c r="F38" i="6"/>
  <c r="E38" i="6"/>
  <c r="F37" i="6"/>
  <c r="E37" i="6"/>
  <c r="F36" i="6"/>
  <c r="E36" i="6"/>
  <c r="F27" i="6"/>
  <c r="E27" i="6"/>
  <c r="F26" i="6"/>
  <c r="E26" i="6"/>
  <c r="F25" i="6"/>
  <c r="E25" i="6"/>
  <c r="F24" i="6"/>
  <c r="E24" i="6"/>
  <c r="F14" i="6"/>
  <c r="E14" i="6"/>
  <c r="F13" i="6"/>
  <c r="E13" i="6"/>
  <c r="F12" i="6"/>
  <c r="E12" i="6"/>
  <c r="F11" i="6"/>
  <c r="E11" i="6"/>
  <c r="M28" i="5"/>
  <c r="G28" i="5"/>
  <c r="Q10" i="5"/>
  <c r="M29" i="5"/>
  <c r="G29" i="5"/>
  <c r="Q11" i="5"/>
  <c r="M30" i="5"/>
  <c r="G30" i="5"/>
  <c r="Q12" i="5"/>
  <c r="M31" i="5"/>
  <c r="G31" i="5"/>
  <c r="Q13" i="5"/>
  <c r="M32" i="5"/>
  <c r="G32" i="5"/>
  <c r="Q14" i="5"/>
  <c r="M33" i="5"/>
  <c r="G33" i="5"/>
  <c r="Q15" i="5"/>
  <c r="M34" i="5"/>
  <c r="G34" i="5"/>
  <c r="Q16" i="5"/>
  <c r="M35" i="5"/>
  <c r="G35" i="5"/>
  <c r="Q17" i="5"/>
  <c r="M36" i="5"/>
  <c r="G36" i="5"/>
  <c r="Q18" i="5"/>
  <c r="M37" i="5"/>
  <c r="G37" i="5"/>
  <c r="Q19" i="5"/>
  <c r="M38" i="5"/>
  <c r="G38" i="5"/>
  <c r="Q20" i="5"/>
  <c r="M27" i="5"/>
  <c r="G27" i="5"/>
  <c r="Q9" i="5"/>
  <c r="M26" i="5"/>
  <c r="G26" i="5"/>
  <c r="Q8" i="5"/>
  <c r="M12" i="5"/>
  <c r="G12" i="5"/>
  <c r="P12" i="5"/>
  <c r="M9" i="5"/>
  <c r="G9" i="5"/>
  <c r="P9" i="5"/>
  <c r="O9" i="5"/>
  <c r="O12" i="5"/>
  <c r="L38" i="5"/>
  <c r="F38" i="5"/>
  <c r="L37" i="5"/>
  <c r="F37" i="5"/>
  <c r="L36" i="5"/>
  <c r="F36" i="5"/>
  <c r="L35" i="5"/>
  <c r="F35" i="5"/>
  <c r="L34" i="5"/>
  <c r="F34" i="5"/>
  <c r="L33" i="5"/>
  <c r="F33" i="5"/>
  <c r="L32" i="5"/>
  <c r="F32" i="5"/>
  <c r="L31" i="5"/>
  <c r="F31" i="5"/>
  <c r="L29" i="5"/>
  <c r="F29" i="5"/>
  <c r="L28" i="5"/>
  <c r="F28" i="5"/>
  <c r="L27" i="5"/>
  <c r="F27" i="5"/>
  <c r="L30" i="5"/>
  <c r="F30" i="5"/>
  <c r="L26" i="5"/>
  <c r="F26" i="5"/>
  <c r="M20" i="5"/>
  <c r="G20" i="5"/>
  <c r="P20" i="5"/>
  <c r="O20" i="5"/>
  <c r="L20" i="5"/>
  <c r="F20" i="5"/>
  <c r="M19" i="5"/>
  <c r="G19" i="5"/>
  <c r="P19" i="5"/>
  <c r="O19" i="5"/>
  <c r="L19" i="5"/>
  <c r="F19" i="5"/>
  <c r="M18" i="5"/>
  <c r="G18" i="5"/>
  <c r="P18" i="5"/>
  <c r="O18" i="5"/>
  <c r="L18" i="5"/>
  <c r="F18" i="5"/>
  <c r="M17" i="5"/>
  <c r="G17" i="5"/>
  <c r="P17" i="5"/>
  <c r="O17" i="5"/>
  <c r="L17" i="5"/>
  <c r="F17" i="5"/>
  <c r="M16" i="5"/>
  <c r="G16" i="5"/>
  <c r="P16" i="5"/>
  <c r="O16" i="5"/>
  <c r="L16" i="5"/>
  <c r="F16" i="5"/>
  <c r="M15" i="5"/>
  <c r="G15" i="5"/>
  <c r="P15" i="5"/>
  <c r="O15" i="5"/>
  <c r="L15" i="5"/>
  <c r="F15" i="5"/>
  <c r="M14" i="5"/>
  <c r="G14" i="5"/>
  <c r="P14" i="5"/>
  <c r="O14" i="5"/>
  <c r="L14" i="5"/>
  <c r="F14" i="5"/>
  <c r="M13" i="5"/>
  <c r="G13" i="5"/>
  <c r="P13" i="5"/>
  <c r="O13" i="5"/>
  <c r="L13" i="5"/>
  <c r="F13" i="5"/>
  <c r="M11" i="5"/>
  <c r="G11" i="5"/>
  <c r="P11" i="5"/>
  <c r="O11" i="5"/>
  <c r="L11" i="5"/>
  <c r="F11" i="5"/>
  <c r="M10" i="5"/>
  <c r="G10" i="5"/>
  <c r="P10" i="5"/>
  <c r="O10" i="5"/>
  <c r="L10" i="5"/>
  <c r="F10" i="5"/>
  <c r="L9" i="5"/>
  <c r="F9" i="5"/>
  <c r="L12" i="5"/>
  <c r="F12" i="5"/>
  <c r="M8" i="5"/>
  <c r="G8" i="5"/>
  <c r="P8" i="5"/>
  <c r="O8" i="5"/>
  <c r="L8" i="5"/>
  <c r="F8" i="5"/>
</calcChain>
</file>

<file path=xl/comments1.xml><?xml version="1.0" encoding="utf-8"?>
<comments xmlns="http://schemas.openxmlformats.org/spreadsheetml/2006/main">
  <authors>
    <author>Thomas J Walker</author>
  </authors>
  <commentList>
    <comment ref="H38" authorId="0">
      <text>
        <r>
          <rPr>
            <b/>
            <sz val="9"/>
            <color indexed="81"/>
            <rFont val="Tahoma"/>
            <family val="2"/>
          </rPr>
          <t>Thomas J Walker:</t>
        </r>
        <r>
          <rPr>
            <sz val="9"/>
            <color indexed="81"/>
            <rFont val="Tahoma"/>
            <family val="2"/>
          </rPr>
          <t xml:space="preserve">
The data for these 3 are below.</t>
        </r>
      </text>
    </comment>
    <comment ref="H40" authorId="0">
      <text>
        <r>
          <rPr>
            <b/>
            <sz val="9"/>
            <color indexed="81"/>
            <rFont val="Tahoma"/>
            <family val="2"/>
          </rPr>
          <t>Thomas J Walker:</t>
        </r>
        <r>
          <rPr>
            <sz val="9"/>
            <color indexed="81"/>
            <rFont val="Tahoma"/>
            <family val="2"/>
          </rPr>
          <t xml:space="preserve">
BL for 3 fultoni measured by DF.</t>
        </r>
      </text>
    </comment>
  </commentList>
</comments>
</file>

<file path=xl/comments2.xml><?xml version="1.0" encoding="utf-8"?>
<comments xmlns="http://schemas.openxmlformats.org/spreadsheetml/2006/main">
  <authors>
    <author>David Funk</author>
  </authors>
  <commentList>
    <comment ref="A1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tissue sent to Tami Mendelson for AFLP</t>
        </r>
      </text>
    </comment>
    <comment ref="B1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as of 1/23/2011</t>
        </r>
      </text>
    </comment>
    <comment ref="C1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yellow highlight indicates successfully sequenced COI; 
blue highlight indicates unsuccessful
pink indicates specimens  for 2010 submission--as of 1/23/2011 these have not been sequnced yet</t>
        </r>
      </text>
    </comment>
    <comment ref="D1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Specimens Ae 001 to Ae 101 were collected with the intent of running allozymes. Theseindividuals were frozen at -80°C (after removing taxonomically important body parts, which are stored in 80%). In a few cases, all tissuehtat had been frozen has been used up for AFLP, COI and/or allozyme work. Specimens Ae 102 onward were preservedwhole in absolute (~95%) ethanol and stored at 4°C. Some body parts have been removed for genetic work and/or morphological analysis</t>
        </r>
      </text>
    </comment>
    <comment ref="Y1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measured as per Fulton 1956</t>
        </r>
      </text>
    </comment>
    <comment ref="A11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middle leg, head and prothorax</t>
        </r>
      </text>
    </comment>
    <comment ref="A38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middle leg, head and prothorax</t>
        </r>
      </text>
    </comment>
    <comment ref="A39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middle leg, head and prothorax</t>
        </r>
      </text>
    </comment>
    <comment ref="I39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ID verified with tooth count</t>
        </r>
      </text>
    </comment>
    <comment ref="D40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these Sav R specimens preserved in 80% etoh and so not suitable for genetic work</t>
        </r>
      </text>
    </comment>
    <comment ref="I49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almost certainly a fast tinkler; very strong stripe on femur and bright banding on body</t>
        </r>
      </text>
    </comment>
    <comment ref="I50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almost certainly a fast tinkler; very strong stripe on femur and bright banding on body</t>
        </r>
      </text>
    </comment>
    <comment ref="I51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almost certainly a fast tinkler; very strong stripe on femur and bright banding on body</t>
        </r>
      </text>
    </comment>
    <comment ref="I52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almost certainly a fast tinkler; very strong stripe on femur and bright banding on body</t>
        </r>
      </text>
    </comment>
    <comment ref="D53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F53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Allotype</t>
        </r>
      </text>
    </comment>
    <comment ref="I53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by color; needs confirmation</t>
        </r>
      </text>
    </comment>
    <comment ref="D54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I54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by color; needs confirmation</t>
        </r>
      </text>
    </comment>
    <comment ref="D55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I55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by color; needs confirmation</t>
        </r>
      </text>
    </comment>
    <comment ref="D56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I56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by color; needs confirmation</t>
        </r>
      </text>
    </comment>
    <comment ref="D57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I57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by color; needs confirmation</t>
        </r>
      </text>
    </comment>
    <comment ref="F62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lost specimen when trying transfer to ETOH</t>
        </r>
      </text>
    </comment>
    <comment ref="R71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twice in lab: as recorded on this line and again on aug 30, 6A 800-</t>
        </r>
      </text>
    </comment>
    <comment ref="I88" authorId="0">
      <text>
        <r>
          <rPr>
            <b/>
            <sz val="9"/>
            <color indexed="81"/>
            <rFont val="Geneva"/>
          </rPr>
          <t>David Funk:</t>
        </r>
        <r>
          <rPr>
            <sz val="9"/>
            <color indexed="81"/>
            <rFont val="Geneva"/>
          </rPr>
          <t xml:space="preserve">
slow tinkler ID confirmed by AFLP</t>
        </r>
      </text>
    </comment>
    <comment ref="I89" authorId="0">
      <text>
        <r>
          <rPr>
            <b/>
            <sz val="9"/>
            <color indexed="81"/>
            <rFont val="Geneva"/>
          </rPr>
          <t>David Funk:</t>
        </r>
        <r>
          <rPr>
            <sz val="9"/>
            <color indexed="81"/>
            <rFont val="Geneva"/>
          </rPr>
          <t xml:space="preserve">
slow tinkler ID confirmed by AFLP</t>
        </r>
      </text>
    </comment>
    <comment ref="I90" authorId="0">
      <text>
        <r>
          <rPr>
            <b/>
            <sz val="9"/>
            <color indexed="81"/>
            <rFont val="Geneva"/>
          </rPr>
          <t>David Funk:</t>
        </r>
        <r>
          <rPr>
            <sz val="9"/>
            <color indexed="81"/>
            <rFont val="Geneva"/>
          </rPr>
          <t xml:space="preserve">
slow tinkler ID confirmed by AFLP</t>
        </r>
      </text>
    </comment>
    <comment ref="D100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I100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courted by and spermatophore produced by 208 tinnulenta</t>
        </r>
      </text>
    </comment>
    <comment ref="C101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don't know why this date was put here</t>
        </r>
      </text>
    </comment>
    <comment ref="D101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I101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pretty certain this is tinnulenta: 208 courted and extruded spermatophore</t>
        </r>
      </text>
    </comment>
    <comment ref="D102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D103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G103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nymph appeared to be macropter, but imago doesn't in picture. Scope it out.</t>
        </r>
      </text>
    </comment>
    <comment ref="D104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G104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nymph appeared to be macropter, but imago doesn't in picture. Scope it out.</t>
        </r>
      </text>
    </comment>
    <comment ref="D105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G105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nymph appeared to be macropter, but imago doesn't in picture. Scope it out.</t>
        </r>
      </text>
    </comment>
    <comment ref="D106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I106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by color; needs confirmation</t>
        </r>
      </text>
    </comment>
    <comment ref="I109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found with male fast tinkler, but this female does not look like a fast tinkler. Probably slow tinkler.</t>
        </r>
      </text>
    </comment>
    <comment ref="I110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very weak stripe on femur indicates this is likely a slow tinkler</t>
        </r>
      </text>
    </comment>
    <comment ref="I111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very weak stripe on femur indicates this is likely a slow tinkler</t>
        </r>
      </text>
    </comment>
    <comment ref="I112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my guess is slow, based on color, but not certain</t>
        </r>
      </text>
    </comment>
    <comment ref="A118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middle leg, head and prothorax</t>
        </r>
      </text>
    </comment>
    <comment ref="A123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middle leg, head and prothorax</t>
        </r>
      </text>
    </comment>
    <comment ref="A124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middle leg, head and prothorax</t>
        </r>
      </text>
    </comment>
    <comment ref="A126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middle leg, head and prothorax</t>
        </r>
      </text>
    </comment>
    <comment ref="A133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middle leg, head and prothorax</t>
        </r>
      </text>
    </comment>
    <comment ref="D136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D137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D138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H138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originally thought this was exigua, but ovipositor and color fit well with thomasi and it was found where thomasi was common</t>
        </r>
      </text>
    </comment>
    <comment ref="I138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by color or association; needs confirmation. perhaps this is thomasi</t>
        </r>
      </text>
    </comment>
    <comment ref="D139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A165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middle leg, head and prothorax</t>
        </r>
      </text>
    </comment>
    <comment ref="A189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middle leg, head and prothorax</t>
        </r>
      </text>
    </comment>
    <comment ref="I191" authorId="0">
      <text>
        <r>
          <rPr>
            <b/>
            <sz val="9"/>
            <color indexed="81"/>
            <rFont val="Geneva"/>
          </rPr>
          <t>David Funk:</t>
        </r>
        <r>
          <rPr>
            <sz val="9"/>
            <color indexed="81"/>
            <rFont val="Geneva"/>
          </rPr>
          <t xml:space="preserve">
AFLP data identifies this as triller</t>
        </r>
      </text>
    </comment>
    <comment ref="D196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I196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by color or association; needs confirmation</t>
        </r>
      </text>
    </comment>
    <comment ref="D197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I197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by color or association; needs confirmation</t>
        </r>
      </text>
    </comment>
    <comment ref="D198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I198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by color or association; needs confirmation</t>
        </r>
      </text>
    </comment>
    <comment ref="D199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died in lab, put in etoh dead</t>
        </r>
      </text>
    </comment>
    <comment ref="F199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specimen died in lab; don't use for DNA</t>
        </r>
      </text>
    </comment>
    <comment ref="I199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looks exigua or tinnulenta by color; courted by exigua 217, ignored by tinnulenta 208</t>
        </r>
      </text>
    </comment>
    <comment ref="D200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G200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dropped wings by ix.3</t>
        </r>
      </text>
    </comment>
    <comment ref="I200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by color or association; courted by 217 exigua, see mating notes sheet</t>
        </r>
      </text>
    </comment>
    <comment ref="I203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my guess is triller</t>
        </r>
      </text>
    </comment>
    <comment ref="X204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ovipositor broken off</t>
        </r>
      </text>
    </comment>
    <comment ref="D205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killed in cold etoh ix.3.11</t>
        </r>
      </text>
    </comment>
    <comment ref="H205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caught in vicinity of calling thomasi, but this girl doesn't look like one, and ovipositor is too long</t>
        </r>
      </text>
    </comment>
    <comment ref="I212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probably fast tinkler based on color</t>
        </r>
      </text>
    </comment>
    <comment ref="A219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thoracic tissue from ultralow</t>
        </r>
      </text>
    </comment>
    <comment ref="A222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thoracic tissue from ultralow</t>
        </r>
      </text>
    </comment>
    <comment ref="A237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thoracic tissue from ultralow</t>
        </r>
      </text>
    </comment>
    <comment ref="A238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thoracic tissue from ultralow</t>
        </r>
      </text>
    </comment>
    <comment ref="X251" author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lower valve is protruding posteriorly, so I measured only dorsal valve</t>
        </r>
      </text>
    </comment>
  </commentList>
</comments>
</file>

<file path=xl/sharedStrings.xml><?xml version="1.0" encoding="utf-8"?>
<sst xmlns="http://schemas.openxmlformats.org/spreadsheetml/2006/main" count="3262" uniqueCount="886">
  <si>
    <t>Male</t>
  </si>
  <si>
    <t>Species</t>
  </si>
  <si>
    <t>exigua</t>
  </si>
  <si>
    <t>thomasi</t>
  </si>
  <si>
    <t>tinnulacita</t>
  </si>
  <si>
    <t>tinnulenta</t>
  </si>
  <si>
    <t>tinnula</t>
  </si>
  <si>
    <t>scia</t>
  </si>
  <si>
    <t>delicatula</t>
  </si>
  <si>
    <t>vernalis</t>
  </si>
  <si>
    <t>litarena</t>
  </si>
  <si>
    <t>rosamacula</t>
  </si>
  <si>
    <t>fultoni</t>
  </si>
  <si>
    <t>imitator</t>
  </si>
  <si>
    <t>calusa</t>
  </si>
  <si>
    <t>Female</t>
  </si>
  <si>
    <t>Body L</t>
  </si>
  <si>
    <t>DF</t>
  </si>
  <si>
    <t>TW</t>
  </si>
  <si>
    <t>DF&amp;TW</t>
  </si>
  <si>
    <t>Femur L</t>
  </si>
  <si>
    <t>M+F</t>
  </si>
  <si>
    <t>n</t>
  </si>
  <si>
    <t xml:space="preserve">n </t>
  </si>
  <si>
    <t>(used to</t>
  </si>
  <si>
    <t>specimens [M+F]</t>
  </si>
  <si>
    <t>from each)</t>
  </si>
  <si>
    <t>FL(7)</t>
  </si>
  <si>
    <t>States (with</t>
  </si>
  <si>
    <t>Means of morphological measurements. DT&amp;TW means are weighted averages of their means.</t>
  </si>
  <si>
    <t>rank species</t>
  </si>
  <si>
    <t>by size)</t>
  </si>
  <si>
    <t>FL(14)</t>
  </si>
  <si>
    <t>FL(10)</t>
  </si>
  <si>
    <t>FL(10), LA(1)</t>
  </si>
  <si>
    <t>FL(11)</t>
  </si>
  <si>
    <t>FL(12)</t>
  </si>
  <si>
    <t>SMTbl_HFandBLmeasurements</t>
  </si>
  <si>
    <t>TN(9), PA(26), MD(14)</t>
    <phoneticPr fontId="12" type="noConversion"/>
  </si>
  <si>
    <t>PA(31), GA(13)</t>
    <phoneticPr fontId="12" type="noConversion"/>
  </si>
  <si>
    <t xml:space="preserve">MD(20), DE(1), PA(11), GA(1) </t>
    <phoneticPr fontId="12" type="noConversion"/>
  </si>
  <si>
    <t>MD(22), NC(5)</t>
    <phoneticPr fontId="12" type="noConversion"/>
  </si>
  <si>
    <t>PA(15), GA(6)</t>
    <phoneticPr fontId="12" type="noConversion"/>
  </si>
  <si>
    <t>PA(13)</t>
    <phoneticPr fontId="12" type="noConversion"/>
  </si>
  <si>
    <t>TN(9), PA(18), MD(4)</t>
    <phoneticPr fontId="12" type="noConversion"/>
  </si>
  <si>
    <t>PA(10), MD(7)</t>
    <phoneticPr fontId="12" type="noConversion"/>
  </si>
  <si>
    <t>MD(6)</t>
    <phoneticPr fontId="12" type="noConversion"/>
  </si>
  <si>
    <t>PA(15), GA(5)</t>
    <phoneticPr fontId="12" type="noConversion"/>
  </si>
  <si>
    <t>PA(12)</t>
    <phoneticPr fontId="12" type="noConversion"/>
  </si>
  <si>
    <t>FL(11)</t>
    <phoneticPr fontId="12" type="noConversion"/>
  </si>
  <si>
    <t>FL(10)</t>
    <phoneticPr fontId="12" type="noConversion"/>
  </si>
  <si>
    <t>FL(17)</t>
  </si>
  <si>
    <t>PA(22), GA(4)</t>
    <phoneticPr fontId="12" type="noConversion"/>
  </si>
  <si>
    <t xml:space="preserve">    Plotted in Fig. 18or19</t>
  </si>
  <si>
    <t>Female-Male</t>
  </si>
  <si>
    <t>Hind femur</t>
  </si>
  <si>
    <t>Body length</t>
  </si>
  <si>
    <r>
      <t xml:space="preserve">TW's measurements of N. Amer. </t>
    </r>
    <r>
      <rPr>
        <i/>
        <sz val="11"/>
        <color theme="1"/>
        <rFont val="Calibri"/>
        <family val="2"/>
        <scheme val="minor"/>
      </rPr>
      <t>Anaxipha</t>
    </r>
    <r>
      <rPr>
        <sz val="11"/>
        <color theme="1"/>
        <rFont val="Calibri"/>
        <family val="2"/>
        <scheme val="minor"/>
      </rPr>
      <t>: MALES</t>
    </r>
  </si>
  <si>
    <t>Male no.</t>
  </si>
  <si>
    <t>State</t>
  </si>
  <si>
    <t>County</t>
  </si>
  <si>
    <t xml:space="preserve">Body </t>
  </si>
  <si>
    <t>H femur</t>
  </si>
  <si>
    <t>Mount</t>
  </si>
  <si>
    <t>Notes</t>
  </si>
  <si>
    <t>FL</t>
  </si>
  <si>
    <t>Alachua</t>
  </si>
  <si>
    <t>pin</t>
  </si>
  <si>
    <t>LA</t>
  </si>
  <si>
    <t>Evangeline</t>
  </si>
  <si>
    <t>Escambia</t>
  </si>
  <si>
    <t>alc</t>
  </si>
  <si>
    <t>holotype</t>
  </si>
  <si>
    <t>mean=</t>
  </si>
  <si>
    <t>min=</t>
  </si>
  <si>
    <t>max=</t>
  </si>
  <si>
    <t>median=</t>
  </si>
  <si>
    <t>Nassau</t>
  </si>
  <si>
    <t>point</t>
  </si>
  <si>
    <t>Glades</t>
  </si>
  <si>
    <t>Dade</t>
  </si>
  <si>
    <t>Levy</t>
  </si>
  <si>
    <t>St Johns</t>
  </si>
  <si>
    <t>TX</t>
  </si>
  <si>
    <t>Austin</t>
  </si>
  <si>
    <t>615-4</t>
  </si>
  <si>
    <t>GA</t>
  </si>
  <si>
    <t>Gwinnett</t>
  </si>
  <si>
    <t>615-1</t>
  </si>
  <si>
    <t>TN</t>
  </si>
  <si>
    <t>Lake</t>
  </si>
  <si>
    <t>Collier</t>
  </si>
  <si>
    <t>617-2</t>
  </si>
  <si>
    <t>617-5</t>
  </si>
  <si>
    <t>617-6</t>
  </si>
  <si>
    <t>617-8</t>
  </si>
  <si>
    <t>Monroe</t>
  </si>
  <si>
    <t>617-17</t>
  </si>
  <si>
    <r>
      <t xml:space="preserve">TW's measurements of N. Amer. </t>
    </r>
    <r>
      <rPr>
        <i/>
        <sz val="11"/>
        <color theme="1"/>
        <rFont val="Calibri"/>
        <family val="2"/>
        <scheme val="minor"/>
      </rPr>
      <t>Anaxipha</t>
    </r>
    <r>
      <rPr>
        <sz val="11"/>
        <color theme="1"/>
        <rFont val="Calibri"/>
        <family val="2"/>
        <scheme val="minor"/>
      </rPr>
      <t>; FEMALES</t>
    </r>
  </si>
  <si>
    <t>Female no.</t>
  </si>
  <si>
    <t>Ovip</t>
  </si>
  <si>
    <t>HF/Ovip</t>
  </si>
  <si>
    <t>Body (FW)</t>
  </si>
  <si>
    <t>Col.  E-K</t>
  </si>
  <si>
    <t>allotype</t>
  </si>
  <si>
    <t>O&amp;HF#3</t>
  </si>
  <si>
    <t>O&amp;HF#4</t>
  </si>
  <si>
    <t>O&amp;HF#5</t>
  </si>
  <si>
    <t>Clay</t>
  </si>
  <si>
    <t>O&amp;HF#6</t>
  </si>
  <si>
    <t>Col. E-K</t>
  </si>
  <si>
    <t>St Johs</t>
  </si>
  <si>
    <t>Pinellas</t>
  </si>
  <si>
    <t>O&amp;HF#8</t>
  </si>
  <si>
    <t>Broward</t>
  </si>
  <si>
    <t>TWtoDF#49 (DF measured)</t>
  </si>
  <si>
    <t>TWtoDF#50 (DF measured)</t>
  </si>
  <si>
    <t>TWtoDF#51 (DF measured)</t>
  </si>
  <si>
    <t>TWtoDF#52 (DF measured)</t>
  </si>
  <si>
    <t>Palm Beach</t>
  </si>
  <si>
    <t>(TW measured)</t>
  </si>
  <si>
    <t xml:space="preserve"> (DF measured)</t>
  </si>
  <si>
    <t>ND</t>
  </si>
  <si>
    <t>tissue given to Tami</t>
  </si>
  <si>
    <t>AFLP done?</t>
  </si>
  <si>
    <t>tissue taken for barcode</t>
  </si>
  <si>
    <t>tissue left in freezer?</t>
  </si>
  <si>
    <t>allozyme run date</t>
    <phoneticPr fontId="1" type="noConversion"/>
  </si>
  <si>
    <t>inventory number</t>
    <phoneticPr fontId="1" type="noConversion"/>
  </si>
  <si>
    <t>sex</t>
  </si>
  <si>
    <t>morph</t>
  </si>
  <si>
    <t>song type</t>
  </si>
  <si>
    <t>state</t>
    <phoneticPr fontId="1" type="noConversion"/>
  </si>
  <si>
    <t>county</t>
    <phoneticPr fontId="1" type="noConversion"/>
  </si>
  <si>
    <t>locality</t>
  </si>
  <si>
    <t>latitude</t>
  </si>
  <si>
    <t>longitude</t>
  </si>
  <si>
    <t>elev (ft)</t>
  </si>
  <si>
    <t>notes</t>
  </si>
  <si>
    <t>coll date</t>
  </si>
  <si>
    <t>recorded?</t>
  </si>
  <si>
    <t>photos</t>
  </si>
  <si>
    <t>teeth in cell 5</t>
  </si>
  <si>
    <t>total tooth count</t>
  </si>
  <si>
    <t>length of cell 5 (mm)</t>
  </si>
  <si>
    <t>teeth/mm</t>
  </si>
  <si>
    <t>ovipositor length (units @ 16x on M3)</t>
    <phoneticPr fontId="1"/>
  </si>
  <si>
    <t>ovipositor length (mm)</t>
  </si>
  <si>
    <t>length of hind femur (units @ 16x on M3)</t>
    <phoneticPr fontId="1"/>
  </si>
  <si>
    <t>length of hind femur (mm)</t>
    <phoneticPr fontId="1"/>
  </si>
  <si>
    <t>femur/ ovipositor</t>
    <phoneticPr fontId="1"/>
  </si>
  <si>
    <t>claw</t>
  </si>
  <si>
    <t>body length (units @ 6.4x on M3)</t>
    <phoneticPr fontId="1"/>
  </si>
  <si>
    <t>body length (mm)</t>
    <phoneticPr fontId="1"/>
  </si>
  <si>
    <t>pulse rate</t>
  </si>
  <si>
    <t>carrier freq</t>
  </si>
  <si>
    <t>temp (C)</t>
    <phoneticPr fontId="1" type="noConversion"/>
  </si>
  <si>
    <t>sound file</t>
  </si>
  <si>
    <t>rec. date</t>
  </si>
  <si>
    <t>time</t>
  </si>
  <si>
    <t>tape</t>
  </si>
  <si>
    <t>footage</t>
  </si>
  <si>
    <t>Anaxipha vernalis (= 632 spring trig TJW)  MALES</t>
    <phoneticPr fontId="1" type="noConversion"/>
  </si>
  <si>
    <t>i.23.06</t>
  </si>
  <si>
    <t>yes</t>
  </si>
  <si>
    <t>Ae 043</t>
  </si>
  <si>
    <t>male</t>
  </si>
  <si>
    <t>vernalis</t>
    <phoneticPr fontId="5"/>
  </si>
  <si>
    <t>MD</t>
    <phoneticPr fontId="1" type="noConversion"/>
  </si>
  <si>
    <t>Kent</t>
    <phoneticPr fontId="1" type="noConversion"/>
  </si>
  <si>
    <t>Still Pond</t>
  </si>
  <si>
    <t>Codjus, second cattail</t>
  </si>
  <si>
    <t>yes, vi.23.97 and various lab recordings</t>
  </si>
  <si>
    <t>toothed</t>
    <phoneticPr fontId="1"/>
  </si>
  <si>
    <t>Ae_043.wav</t>
  </si>
  <si>
    <t>8A</t>
  </si>
  <si>
    <t>150-156</t>
  </si>
  <si>
    <t>Ae 083</t>
  </si>
  <si>
    <t>PA</t>
    <phoneticPr fontId="1" type="noConversion"/>
  </si>
  <si>
    <t>Chester</t>
    <phoneticPr fontId="1" type="noConversion"/>
  </si>
  <si>
    <t>SWRC</t>
  </si>
  <si>
    <t>Spencer &amp; McCue</t>
  </si>
  <si>
    <t>no, lots of others in 2002-2003</t>
  </si>
  <si>
    <t>no, ETOH</t>
  </si>
  <si>
    <t>Ae 134</t>
  </si>
  <si>
    <t>male</t>
    <phoneticPr fontId="1"/>
  </si>
  <si>
    <t>SWRC</t>
    <phoneticPr fontId="1"/>
  </si>
  <si>
    <t>Spencer &amp; McCue Ad male 1</t>
    <phoneticPr fontId="1"/>
  </si>
  <si>
    <t>R09_0378.WAV</t>
  </si>
  <si>
    <t>DSC_0672-0677</t>
    <phoneticPr fontId="1"/>
  </si>
  <si>
    <t>Ae 135</t>
  </si>
  <si>
    <t>Spencer &amp; McCue Ad male 3</t>
    <phoneticPr fontId="1"/>
  </si>
  <si>
    <t>R09_0379.WAV</t>
    <phoneticPr fontId="1"/>
  </si>
  <si>
    <t>DSC_0678-0684</t>
    <phoneticPr fontId="1"/>
  </si>
  <si>
    <t>Ae 136</t>
  </si>
  <si>
    <t>Spencer &amp; McCue Ad male 2</t>
    <phoneticPr fontId="1"/>
  </si>
  <si>
    <t>Ae 137</t>
  </si>
  <si>
    <t>Spencer &amp; McCue Ad male 4</t>
    <phoneticPr fontId="1"/>
  </si>
  <si>
    <t>R09_0381.WAV, R09_0382.WAV</t>
    <phoneticPr fontId="1"/>
  </si>
  <si>
    <t>DSC_0685-0687</t>
    <phoneticPr fontId="1"/>
  </si>
  <si>
    <t>"delicatula" means</t>
    <phoneticPr fontId="1" type="noConversion"/>
  </si>
  <si>
    <t>Anaxipha vernalis (= 632 spring trig TJW)  FEMALES</t>
    <phoneticPr fontId="1" type="noConversion"/>
  </si>
  <si>
    <t>xii.1.10</t>
    <phoneticPr fontId="1"/>
  </si>
  <si>
    <t>Ae 132</t>
  </si>
  <si>
    <t>female</t>
  </si>
  <si>
    <t>Spencer &amp; McCue Ad female 3</t>
    <phoneticPr fontId="1"/>
  </si>
  <si>
    <t>DSC_0669-0670</t>
  </si>
  <si>
    <t>Ae 133</t>
  </si>
  <si>
    <t>Spencer &amp; McCue Ad female 4</t>
    <phoneticPr fontId="1"/>
  </si>
  <si>
    <t>DSC_0665-0667</t>
  </si>
  <si>
    <t>Ae 138</t>
  </si>
  <si>
    <t>Spencer &amp; McCue Ad female 5</t>
    <phoneticPr fontId="1"/>
  </si>
  <si>
    <t>Ae 139</t>
  </si>
  <si>
    <t>Spencer &amp; McCue Ad female 1</t>
    <phoneticPr fontId="1"/>
  </si>
  <si>
    <t>DSC_0690-0693</t>
    <phoneticPr fontId="1"/>
  </si>
  <si>
    <t>Ae 140</t>
    <phoneticPr fontId="1"/>
  </si>
  <si>
    <t>Spencer &amp; McCue Ad female 2</t>
    <phoneticPr fontId="1"/>
  </si>
  <si>
    <t>DSC_0688-0689</t>
    <phoneticPr fontId="1"/>
  </si>
  <si>
    <t>Ae 197</t>
  </si>
  <si>
    <t>female</t>
    <phoneticPr fontId="5"/>
  </si>
  <si>
    <t>SWRC</t>
    <phoneticPr fontId="5"/>
  </si>
  <si>
    <t>Spencer &amp; McCue; coll as nymph, imago vi.2; mated but no lay in grass; killed vi.28</t>
    <phoneticPr fontId="5"/>
  </si>
  <si>
    <t>DSC_1501-1502</t>
    <phoneticPr fontId="5"/>
  </si>
  <si>
    <t>Ae 198</t>
  </si>
  <si>
    <t>Spencer &amp; McCue; coll as nymph, imago vi.3; mated but no lay in grass; killed vi.28</t>
    <phoneticPr fontId="5"/>
  </si>
  <si>
    <t>DSC_1538</t>
    <phoneticPr fontId="5"/>
  </si>
  <si>
    <t>Ae 199</t>
  </si>
  <si>
    <t>DSC_1536-1537</t>
    <phoneticPr fontId="5"/>
  </si>
  <si>
    <t>Anaxipha tinnulacita (= 631 and/or 614 scia TJW?) MALES</t>
    <phoneticPr fontId="1" type="noConversion"/>
  </si>
  <si>
    <t>Ae 021</t>
  </si>
  <si>
    <t>fast tinkler</t>
  </si>
  <si>
    <t>beach</t>
  </si>
  <si>
    <t>no, but heard</t>
  </si>
  <si>
    <t>Ae 028</t>
  </si>
  <si>
    <t>porch</t>
  </si>
  <si>
    <t>6B</t>
    <phoneticPr fontId="1"/>
  </si>
  <si>
    <t>013-022</t>
  </si>
  <si>
    <t>Ae 030</t>
  </si>
  <si>
    <t>159-175</t>
    <phoneticPr fontId="1"/>
  </si>
  <si>
    <t>Ae 041</t>
  </si>
  <si>
    <t>Sherm's porch</t>
  </si>
  <si>
    <t>yes, #2</t>
  </si>
  <si>
    <t>7A</t>
    <phoneticPr fontId="1"/>
  </si>
  <si>
    <t>249-250</t>
  </si>
  <si>
    <t>Ae 069</t>
  </si>
  <si>
    <t>Sherm's beach; A fast #1</t>
  </si>
  <si>
    <t>yes, field and lab</t>
  </si>
  <si>
    <t>8B</t>
    <phoneticPr fontId="1"/>
  </si>
  <si>
    <t>027-032</t>
    <phoneticPr fontId="1"/>
  </si>
  <si>
    <t>Ae 071</t>
  </si>
  <si>
    <t>Sherm's beach; A fast #2</t>
  </si>
  <si>
    <t>040-041</t>
    <phoneticPr fontId="1"/>
  </si>
  <si>
    <t>Ae 079</t>
  </si>
  <si>
    <t>DE</t>
    <phoneticPr fontId="1" type="noConversion"/>
  </si>
  <si>
    <t>New Castle</t>
    <phoneticPr fontId="1" type="noConversion"/>
  </si>
  <si>
    <t>11A_12'49 Ae 079 28_5C.wav</t>
  </si>
  <si>
    <t>11A</t>
    <phoneticPr fontId="1"/>
  </si>
  <si>
    <t>Ae 082</t>
  </si>
  <si>
    <t>11 LL</t>
  </si>
  <si>
    <t>garage</t>
  </si>
  <si>
    <t>01-024.aif</t>
    <phoneticPr fontId="1"/>
  </si>
  <si>
    <t>12B</t>
    <phoneticPr fontId="1"/>
  </si>
  <si>
    <t>679-713</t>
    <phoneticPr fontId="1"/>
  </si>
  <si>
    <t>Ae 086</t>
  </si>
  <si>
    <t>Codjus cattails</t>
  </si>
  <si>
    <t>no, but fast and slow tinkle recorded at the spot</t>
  </si>
  <si>
    <t>Ae 089</t>
  </si>
  <si>
    <t>Ae 090</t>
  </si>
  <si>
    <t>Ae 104</t>
  </si>
  <si>
    <t>Codjus Cove #1, male 6</t>
  </si>
  <si>
    <t>R09_0236.WAV</t>
  </si>
  <si>
    <t>_DSC4958-4962</t>
  </si>
  <si>
    <t>Ae 107</t>
  </si>
  <si>
    <t>Codjus Cove #1, male 1, coll with female 1</t>
  </si>
  <si>
    <t>R09_0242.WAV</t>
  </si>
  <si>
    <t>_DSC4970-4972</t>
  </si>
  <si>
    <t>Ae 110</t>
  </si>
  <si>
    <t>Codjus Cove #1, male 5</t>
  </si>
  <si>
    <t>R09_0240.WAV</t>
  </si>
  <si>
    <t>_DSC4982</t>
  </si>
  <si>
    <t>Ae 112</t>
  </si>
  <si>
    <t>Codjus Cove #1, male 7</t>
  </si>
  <si>
    <t>R09_0241.WAV</t>
  </si>
  <si>
    <t>_DSC4987-4989</t>
  </si>
  <si>
    <t>Ae 113</t>
  </si>
  <si>
    <t>recorded in lab</t>
  </si>
  <si>
    <t>R09_0247.WAV, R09_0269.WAV</t>
  </si>
  <si>
    <t>_DSC5001-5004</t>
  </si>
  <si>
    <t>Ae 158</t>
  </si>
  <si>
    <t>male A2; recorded in lab; killed viii.19</t>
    <phoneticPr fontId="1"/>
  </si>
  <si>
    <t>R09_0394.WAV, R09_0418.WAV (courting Ae 156 triller)</t>
    <phoneticPr fontId="1"/>
  </si>
  <si>
    <t>DSC_0768-0770</t>
    <phoneticPr fontId="1"/>
  </si>
  <si>
    <t>R09_0394.WAV</t>
    <phoneticPr fontId="1"/>
  </si>
  <si>
    <t>Ae 167</t>
  </si>
  <si>
    <t>male n A1; mute, but courted Ae 161; check file for tooth count to verify species; killed viii.26</t>
    <phoneticPr fontId="1"/>
  </si>
  <si>
    <t>DSC_0771-0772, 0857-0858</t>
    <phoneticPr fontId="1"/>
  </si>
  <si>
    <t>no, 80% ETOH</t>
    <phoneticPr fontId="1"/>
  </si>
  <si>
    <t>Ae 186</t>
    <phoneticPr fontId="1"/>
  </si>
  <si>
    <t>fast tinkler</t>
    <phoneticPr fontId="1" type="noConversion"/>
  </si>
  <si>
    <t>GA</t>
    <phoneticPr fontId="1" type="noConversion"/>
  </si>
  <si>
    <t>Burke</t>
    <phoneticPr fontId="1" type="noConversion"/>
  </si>
  <si>
    <t>Sav R St 5</t>
  </si>
  <si>
    <t>blacklight</t>
    <phoneticPr fontId="1"/>
  </si>
  <si>
    <t>no</t>
  </si>
  <si>
    <t>fast tinkler means</t>
    <phoneticPr fontId="1" type="noConversion"/>
  </si>
  <si>
    <t>Anaxipha tinnulacita (= 631 and/or 614 scia TJW?)  FEMALES</t>
    <phoneticPr fontId="1" type="noConversion"/>
  </si>
  <si>
    <t>Ae 070</t>
  </si>
  <si>
    <t>Sherm's beach; found with A fast #1</t>
  </si>
  <si>
    <t>Ae 122</t>
  </si>
  <si>
    <t>coll as nymph, reared in lab, imago on ix.16, mated with Ae 113 on ix.29.09</t>
  </si>
  <si>
    <t>_DSC4994-4997, 5068-5071</t>
  </si>
  <si>
    <t>Ae 129</t>
  </si>
  <si>
    <t>fast tinkler (by color)</t>
  </si>
  <si>
    <t>Codjus Cove #1, female 2, nr fast tinkler</t>
  </si>
  <si>
    <t>_DSC5185-5187</t>
  </si>
  <si>
    <t>Ae 130</t>
  </si>
  <si>
    <t>Codjus Cove #1, female 4, nr fast tinkler</t>
  </si>
  <si>
    <t>_DSC5189-5190</t>
  </si>
  <si>
    <t>Ae 184</t>
  </si>
  <si>
    <t>female</t>
    <phoneticPr fontId="1"/>
  </si>
  <si>
    <t>fast tinkler (by color)</t>
    <phoneticPr fontId="1"/>
  </si>
  <si>
    <t>Churn Cr</t>
    <phoneticPr fontId="1"/>
  </si>
  <si>
    <t>captured while looking for N. cubensis amongst driftwood</t>
    <phoneticPr fontId="1"/>
  </si>
  <si>
    <t>DSC_0980</t>
    <phoneticPr fontId="1"/>
  </si>
  <si>
    <t>Ae 162</t>
  </si>
  <si>
    <t>fast tinkler (mating-confirmed)</t>
    <phoneticPr fontId="1"/>
  </si>
  <si>
    <t>female nymph A2; imago viii.6; ID confirmed with mating tests; killed viii.19</t>
    <phoneticPr fontId="1"/>
  </si>
  <si>
    <t>DSC_0777-0778, 0839-0840</t>
    <phoneticPr fontId="1"/>
  </si>
  <si>
    <t>Ae 091</t>
  </si>
  <si>
    <t>slow or fast tinkler</t>
  </si>
  <si>
    <t>Ae 092</t>
  </si>
  <si>
    <t>Ae 093</t>
  </si>
  <si>
    <t>Ae 076</t>
  </si>
  <si>
    <t>slow or fast tinkler?</t>
  </si>
  <si>
    <t>CT 1 female 1, striped</t>
  </si>
  <si>
    <t>toothed</t>
  </si>
  <si>
    <t>Ae 203</t>
  </si>
  <si>
    <t>tinnulacita</t>
    <phoneticPr fontId="5"/>
  </si>
  <si>
    <t>11 LL</t>
    <phoneticPr fontId="5"/>
  </si>
  <si>
    <t>coll as nymph (T-1) in myrtle; imago on viii.12</t>
    <phoneticPr fontId="5"/>
  </si>
  <si>
    <t>DSC_1633 (nymph), DSC_1734</t>
    <phoneticPr fontId="5"/>
  </si>
  <si>
    <t>Ae 204</t>
  </si>
  <si>
    <t>DSC_1639 (nymph), DSC_1735</t>
    <phoneticPr fontId="5"/>
  </si>
  <si>
    <t>Ae 205</t>
  </si>
  <si>
    <t>coll as nymph (T-1) in myrtle; imago on viii.9</t>
    <phoneticPr fontId="5"/>
  </si>
  <si>
    <t>DSC_1640 (nymph), DSC_1736</t>
    <phoneticPr fontId="5"/>
  </si>
  <si>
    <t>Ae 206</t>
  </si>
  <si>
    <t>coll as nymph (T-1) in myrtle; imago on viii.3</t>
    <phoneticPr fontId="5"/>
  </si>
  <si>
    <t>DSC_1644 (nymph), DSC_1737</t>
    <phoneticPr fontId="5"/>
  </si>
  <si>
    <t>Ae 207</t>
  </si>
  <si>
    <t>coll as nymph (T-1) in myrtle; imago by viii.24</t>
    <phoneticPr fontId="5"/>
  </si>
  <si>
    <t>DSC_1631 (nymph), DSC_1749</t>
    <phoneticPr fontId="5"/>
  </si>
  <si>
    <t>Anaxipha probable tinnulacita (= 631 and/or 614 scia TJW?)  FEMALES</t>
    <phoneticPr fontId="1" type="noConversion"/>
  </si>
  <si>
    <t>Ae 031</t>
  </si>
  <si>
    <t>fast tinkler (?)</t>
  </si>
  <si>
    <t>n/a</t>
  </si>
  <si>
    <t>Ae 115</t>
  </si>
  <si>
    <t>fast tinkler?</t>
  </si>
  <si>
    <t>found near fast tinkler</t>
  </si>
  <si>
    <t>_DSC5015-5018</t>
  </si>
  <si>
    <t>Ae 161</t>
  </si>
  <si>
    <t>fast tinkler (?)</t>
    <phoneticPr fontId="1"/>
  </si>
  <si>
    <t>female n A4; courted by Ae 167, mute fast tinkler (need to verify using tooth count); lost this specimen when transferring to etoh</t>
    <phoneticPr fontId="1"/>
  </si>
  <si>
    <t>DSC_0779-0780, 0828-0829, 0856</t>
    <phoneticPr fontId="1"/>
  </si>
  <si>
    <t>possible fast tinklers</t>
    <phoneticPr fontId="1" type="noConversion"/>
  </si>
  <si>
    <t>Anaxipha tinnulenta (= 615 slow-tinkling trig TJW)  MALES</t>
    <phoneticPr fontId="1" type="noConversion"/>
  </si>
  <si>
    <t>Ae 059</t>
  </si>
  <si>
    <t>slow tinkler</t>
    <phoneticPr fontId="1" type="noConversion"/>
  </si>
  <si>
    <t>CT 1 #3 striped?</t>
    <phoneticPr fontId="1"/>
  </si>
  <si>
    <t>in lab</t>
  </si>
  <si>
    <t>x_4_95</t>
  </si>
  <si>
    <t>Ae 005</t>
  </si>
  <si>
    <t>slow tinkler</t>
  </si>
  <si>
    <t>A_tinkler ix_21_95-76_5F</t>
  </si>
  <si>
    <t>4A</t>
    <phoneticPr fontId="1"/>
  </si>
  <si>
    <t>384-400</t>
    <phoneticPr fontId="1"/>
  </si>
  <si>
    <t>Ae 006</t>
  </si>
  <si>
    <t>incomplete</t>
  </si>
  <si>
    <t>697-716</t>
    <phoneticPr fontId="1"/>
  </si>
  <si>
    <t>Ae 007</t>
  </si>
  <si>
    <t>4B</t>
    <phoneticPr fontId="1"/>
  </si>
  <si>
    <t>113-117</t>
    <phoneticPr fontId="1"/>
  </si>
  <si>
    <t>Ae 014</t>
  </si>
  <si>
    <t>4A_33'15 Ae 014 69F.wav</t>
  </si>
  <si>
    <t>438-452</t>
    <phoneticPr fontId="1"/>
  </si>
  <si>
    <t>Ae 015</t>
  </si>
  <si>
    <t>4B_16'21 Ae 015 19C.wav</t>
  </si>
  <si>
    <t>191-203</t>
    <phoneticPr fontId="1"/>
  </si>
  <si>
    <t>iv.14.06</t>
  </si>
  <si>
    <t>Ae 025</t>
  </si>
  <si>
    <t>Codjus cattails male #1</t>
    <phoneticPr fontId="1"/>
  </si>
  <si>
    <t>6A</t>
    <phoneticPr fontId="1"/>
  </si>
  <si>
    <t>598-620</t>
    <phoneticPr fontId="1"/>
  </si>
  <si>
    <t>Ae 042</t>
  </si>
  <si>
    <t>pumphouse trail</t>
  </si>
  <si>
    <t>yes, tinkler 1, x.1.96 lab</t>
  </si>
  <si>
    <t>7A_22'40 Ae 042 20C.wav</t>
  </si>
  <si>
    <t>270-278</t>
    <phoneticPr fontId="1"/>
  </si>
  <si>
    <t>Ae 087</t>
  </si>
  <si>
    <t>Ae 088</t>
  </si>
  <si>
    <t>Ae 101</t>
  </si>
  <si>
    <t>Berks</t>
    <phoneticPr fontId="1" type="noConversion"/>
  </si>
  <si>
    <t>French Cr St Pk</t>
  </si>
  <si>
    <t>N shore Hopewell Lake</t>
  </si>
  <si>
    <t>R09_0146.WAV</t>
  </si>
  <si>
    <t>Ae 102</t>
  </si>
  <si>
    <t>beneath kitchen window</t>
  </si>
  <si>
    <t>R09_0211.WAV</t>
  </si>
  <si>
    <t>_DSC4853-4864</t>
  </si>
  <si>
    <t>Ae 103</t>
  </si>
  <si>
    <t>beneath kitchen window, coll as nymph, molt through viii.27, first song on ix.8</t>
  </si>
  <si>
    <t>R09_0238.WAV</t>
  </si>
  <si>
    <t>_DSC4975-4976</t>
  </si>
  <si>
    <t>Ae 106</t>
  </si>
  <si>
    <t>Codjus Cove #1, male 2</t>
  </si>
  <si>
    <t>R09_0237.WAV</t>
  </si>
  <si>
    <t>_DSC4966-4969</t>
  </si>
  <si>
    <t>Ae 111</t>
  </si>
  <si>
    <t>Codjus Cove #1, male 3</t>
  </si>
  <si>
    <t>R09_0245.WAV</t>
  </si>
  <si>
    <t>_DSC4983-4986</t>
  </si>
  <si>
    <t>Ae 117</t>
  </si>
  <si>
    <t>SWRC pumphouse</t>
  </si>
  <si>
    <t>rec in field, then I squashed him by accident</t>
  </si>
  <si>
    <t>R09_0251.WAV</t>
  </si>
  <si>
    <t>Ae 124</t>
  </si>
  <si>
    <t>WCC3</t>
  </si>
  <si>
    <t>R09_0264.WAV, R09_0265, R09_0268</t>
  </si>
  <si>
    <t>_DSC5046-5047</t>
  </si>
  <si>
    <t>Ae 159</t>
  </si>
  <si>
    <t>slow tinkler</t>
    <phoneticPr fontId="1"/>
  </si>
  <si>
    <t>male B2; recorded in lab; killed viii.19</t>
    <phoneticPr fontId="1"/>
  </si>
  <si>
    <t>R09_0392.WAV</t>
    <phoneticPr fontId="1"/>
  </si>
  <si>
    <t>DSC_0783</t>
    <phoneticPr fontId="1"/>
  </si>
  <si>
    <t>Ae 160</t>
  </si>
  <si>
    <t>coll as 3d instar n; imago on viii.6; recorded in lab; killed viii.19</t>
    <phoneticPr fontId="1"/>
  </si>
  <si>
    <t>DSC_0821-0822</t>
    <phoneticPr fontId="1"/>
  </si>
  <si>
    <t>Ae 166</t>
  </si>
  <si>
    <t>coll as n, male nymph B1; imago viii.6; recorded in lab; killed viii.19</t>
    <phoneticPr fontId="1"/>
  </si>
  <si>
    <t>R09_0412.WAV</t>
    <phoneticPr fontId="1"/>
  </si>
  <si>
    <t>DSC_0781-0782, 0841-0842</t>
    <phoneticPr fontId="1"/>
  </si>
  <si>
    <t>slow tinkler means</t>
    <phoneticPr fontId="1" type="noConversion"/>
  </si>
  <si>
    <t>Anaxipha tinnulenta (= 615 slow-tinkling trig TJW)  FEMALES</t>
    <phoneticPr fontId="1" type="noConversion"/>
  </si>
  <si>
    <t>Ae 016</t>
  </si>
  <si>
    <t>captured being courted by male 15</t>
  </si>
  <si>
    <t>Ae 032</t>
  </si>
  <si>
    <t>slow tinkler (?)</t>
  </si>
  <si>
    <t>cattail transition</t>
  </si>
  <si>
    <t>Ae 033</t>
  </si>
  <si>
    <t>Ae 034</t>
  </si>
  <si>
    <t>Ae 035</t>
  </si>
  <si>
    <t>Ae 036</t>
  </si>
  <si>
    <t>Ae 037</t>
  </si>
  <si>
    <t>Ae 128</t>
  </si>
  <si>
    <t>slow tinkler (by color)</t>
  </si>
  <si>
    <t>Codjus Cove #1, female 5</t>
  </si>
  <si>
    <t>_DSC5183</t>
  </si>
  <si>
    <t>Ae 163</t>
  </si>
  <si>
    <t>slow tinkler (mating-confirmed)</t>
    <phoneticPr fontId="1"/>
  </si>
  <si>
    <t>female nymph B1; imago viii.6; ID confirmed with mating tests; killed viii.19</t>
    <phoneticPr fontId="1"/>
  </si>
  <si>
    <t>DSC_0784, 0832-0833</t>
    <phoneticPr fontId="1"/>
  </si>
  <si>
    <t>Ae 164</t>
  </si>
  <si>
    <t>female nymph A1; reared in lab; ID confirmed with mating tests; killed viii.19</t>
    <phoneticPr fontId="1"/>
  </si>
  <si>
    <t>DSC_0774-0776, 0835-0836</t>
    <phoneticPr fontId="1"/>
  </si>
  <si>
    <t>Ae 165</t>
  </si>
  <si>
    <t>female nymph A3; imago viii.6; ID confirmed with mating test; killed viii.19</t>
    <phoneticPr fontId="1"/>
  </si>
  <si>
    <t>DSC_0773, 0837-0838</t>
    <phoneticPr fontId="1"/>
  </si>
  <si>
    <t>Ae 109</t>
  </si>
  <si>
    <t>slow tinkler?</t>
  </si>
  <si>
    <t>Codjus Cove #1, female 3, coll with nr slow tinkling male</t>
  </si>
  <si>
    <t>_DSC4977-4981</t>
  </si>
  <si>
    <t>Ae 114</t>
  </si>
  <si>
    <t>found near slow tinkler</t>
  </si>
  <si>
    <t>_DSC5008-5009</t>
  </si>
  <si>
    <t>Ae 210</t>
  </si>
  <si>
    <t>tinnulenta</t>
    <phoneticPr fontId="5"/>
  </si>
  <si>
    <t>Berks</t>
  </si>
  <si>
    <t>French Cr St Pk</t>
    <phoneticPr fontId="5"/>
  </si>
  <si>
    <t>North shore Hopewell Lake</t>
    <phoneticPr fontId="5"/>
  </si>
  <si>
    <t>DSC_1720-1721</t>
    <phoneticPr fontId="5"/>
  </si>
  <si>
    <t>Ae 211</t>
  </si>
  <si>
    <t>coll as nymph (T-1) in myrtle; imago viii.9</t>
    <phoneticPr fontId="5"/>
  </si>
  <si>
    <t>DSC_1638 (nymph), DSC_1729</t>
    <phoneticPr fontId="5"/>
  </si>
  <si>
    <t>Ae 212</t>
  </si>
  <si>
    <t>coll as nymph (T-1) in myrtle; imago viii.12</t>
    <phoneticPr fontId="5"/>
  </si>
  <si>
    <t>DSC_1643 (nymph), DSC_1730</t>
    <phoneticPr fontId="5"/>
  </si>
  <si>
    <t>Ae 213</t>
  </si>
  <si>
    <t>DSC_1636-1637 (nymph), DSC_1731</t>
    <phoneticPr fontId="5"/>
  </si>
  <si>
    <t>Ae 214</t>
  </si>
  <si>
    <t>DSC_1641 (nymph), DSC_1750</t>
    <phoneticPr fontId="5"/>
  </si>
  <si>
    <t>Ae 215</t>
  </si>
  <si>
    <t>DSC_1642 (nymph), DSC_1751</t>
    <phoneticPr fontId="5"/>
  </si>
  <si>
    <t>Ae 216</t>
  </si>
  <si>
    <t>coll as nymph (T-2) in myrtle; imago by viii.24</t>
    <phoneticPr fontId="5"/>
  </si>
  <si>
    <t>DSC_1635 (nymph, T-2), DSC_1752</t>
    <phoneticPr fontId="5"/>
  </si>
  <si>
    <t>Anaxipha probable tinnulenta (= 615 slow-tinkling trig TJW)  FEMALES</t>
    <phoneticPr fontId="1" type="noConversion"/>
  </si>
  <si>
    <t>Ae 108</t>
  </si>
  <si>
    <t>Codjus Cove #1, female 1, coll with male 1</t>
  </si>
  <si>
    <t>_DSC4973-4974</t>
  </si>
  <si>
    <t>Ae 073</t>
  </si>
  <si>
    <t>CT 1 female 3, no stripe</t>
  </si>
  <si>
    <t>Ae 072</t>
  </si>
  <si>
    <t>CT 1 female 2, no stripe</t>
  </si>
  <si>
    <t>Ae 100</t>
  </si>
  <si>
    <t>Pachysandra</t>
  </si>
  <si>
    <t>_DSC3834-3839</t>
  </si>
  <si>
    <t>Ae 118</t>
  </si>
  <si>
    <t>collected with slow tinkler Ae117</t>
  </si>
  <si>
    <t>_DSC5005-5007</t>
  </si>
  <si>
    <t>probable slow tinkler means</t>
    <phoneticPr fontId="1" type="noConversion"/>
  </si>
  <si>
    <t>Anaxipha thomasi (= 630 Thomas' trig TJW)  MALES</t>
    <phoneticPr fontId="1" type="noConversion"/>
  </si>
  <si>
    <t>Ae 078</t>
  </si>
  <si>
    <t>slow trill</t>
  </si>
  <si>
    <t>Rabun</t>
    <phoneticPr fontId="1" type="noConversion"/>
  </si>
  <si>
    <t>Lakemont</t>
  </si>
  <si>
    <t>10A_30'07 A_exigua slow trill.wav</t>
  </si>
  <si>
    <t>10A</t>
    <phoneticPr fontId="1"/>
  </si>
  <si>
    <t>Ae 147</t>
  </si>
  <si>
    <t>slow trill</t>
    <phoneticPr fontId="1"/>
  </si>
  <si>
    <t>Nottingham Park</t>
    <phoneticPr fontId="1"/>
  </si>
  <si>
    <t>rec in field</t>
    <phoneticPr fontId="1"/>
  </si>
  <si>
    <t>R09_0402</t>
    <phoneticPr fontId="1"/>
  </si>
  <si>
    <t>DSC_0806-0807</t>
    <phoneticPr fontId="1"/>
  </si>
  <si>
    <t>Ae 149</t>
  </si>
  <si>
    <t>coll with 148 female and 150 male; courted Ae 151 in lab; killed viii.19</t>
    <phoneticPr fontId="1"/>
  </si>
  <si>
    <t>R09_0410, R09_0415 (coulrtship)</t>
    <phoneticPr fontId="1"/>
  </si>
  <si>
    <t>DSC_0810-0811</t>
    <phoneticPr fontId="1"/>
  </si>
  <si>
    <t>R09_0410</t>
    <phoneticPr fontId="1"/>
  </si>
  <si>
    <t xml:space="preserve"> </t>
    <phoneticPr fontId="1"/>
  </si>
  <si>
    <t>Ae 150</t>
  </si>
  <si>
    <t>coll with 148 female and 149 male; courted Ae 151 in lab; killed viii.19</t>
    <phoneticPr fontId="1"/>
  </si>
  <si>
    <t>R09_0411, R09_0414 (coulrtship)</t>
    <phoneticPr fontId="1"/>
  </si>
  <si>
    <t>DSC_0812-0813</t>
    <phoneticPr fontId="1"/>
  </si>
  <si>
    <t>Ae 152</t>
  </si>
  <si>
    <t>rec in lab in presence of female Ae 154</t>
    <phoneticPr fontId="1"/>
  </si>
  <si>
    <t>R09_0409</t>
    <phoneticPr fontId="1"/>
  </si>
  <si>
    <t>DSC_0815-0816</t>
    <phoneticPr fontId="1"/>
  </si>
  <si>
    <t>Ae 153</t>
  </si>
  <si>
    <t>R09_0408</t>
    <phoneticPr fontId="1"/>
  </si>
  <si>
    <t>DSC_0817-0818</t>
    <phoneticPr fontId="1"/>
  </si>
  <si>
    <t>Ae 168</t>
  </si>
  <si>
    <t>French Cr St Pk</t>
    <phoneticPr fontId="1"/>
  </si>
  <si>
    <t>recorded in field (marker 2)</t>
    <phoneticPr fontId="1"/>
  </si>
  <si>
    <t>R09_0437.WAV</t>
    <phoneticPr fontId="1"/>
  </si>
  <si>
    <t>DSC_0873-0874</t>
    <phoneticPr fontId="1"/>
  </si>
  <si>
    <t>Ae 169</t>
  </si>
  <si>
    <t>recorded infield (?); beat from bush where second indiv in R09_0446 was recorded; injured slightly in the process, courted female Ae 172 but song weak</t>
    <phoneticPr fontId="1"/>
  </si>
  <si>
    <t>R09_0446.WAV (marker 2)?, R09_0451</t>
    <phoneticPr fontId="1"/>
  </si>
  <si>
    <t>DSC_0866-0867</t>
    <phoneticPr fontId="1"/>
  </si>
  <si>
    <t>Ae 170</t>
  </si>
  <si>
    <t>R09_0447.WAV</t>
    <phoneticPr fontId="1"/>
  </si>
  <si>
    <t>DSC_0868-0869</t>
    <phoneticPr fontId="1"/>
  </si>
  <si>
    <t>Ae 175</t>
  </si>
  <si>
    <t>Lakemont</t>
    <phoneticPr fontId="1"/>
  </si>
  <si>
    <t>behind Funk house; died in fridge, pickled ix.13.10 2000h</t>
    <phoneticPr fontId="1"/>
  </si>
  <si>
    <t>R09_0476.WAV</t>
    <phoneticPr fontId="1"/>
  </si>
  <si>
    <t>none</t>
    <phoneticPr fontId="1"/>
  </si>
  <si>
    <t>Ae 176</t>
  </si>
  <si>
    <t>behind Funk house; damaged at collection timie, died in fridge, pickled ix.13.10 2000h</t>
    <phoneticPr fontId="1"/>
  </si>
  <si>
    <t>R09_0480.WAV</t>
    <phoneticPr fontId="1"/>
  </si>
  <si>
    <t>Ae 177</t>
  </si>
  <si>
    <t>behind Funk house</t>
    <phoneticPr fontId="1"/>
  </si>
  <si>
    <t>R09_0479.WAV</t>
    <phoneticPr fontId="1"/>
  </si>
  <si>
    <t>DSC_0882-0883</t>
    <phoneticPr fontId="1"/>
  </si>
  <si>
    <t>Ae 178</t>
  </si>
  <si>
    <t>R09_0484.WAV</t>
    <phoneticPr fontId="1"/>
  </si>
  <si>
    <t>DSC_0884-0885</t>
    <phoneticPr fontId="1"/>
  </si>
  <si>
    <t>Ae 179</t>
  </si>
  <si>
    <t>R09_0488.WAV</t>
    <phoneticPr fontId="1"/>
  </si>
  <si>
    <t>DSC_0887-0888</t>
    <phoneticPr fontId="1"/>
  </si>
  <si>
    <t>slow triller means</t>
    <phoneticPr fontId="1" type="noConversion"/>
  </si>
  <si>
    <t>Anaxipha thomasi (= 630 Thomas' trig TJW)  FEMALES</t>
    <phoneticPr fontId="1" type="noConversion"/>
  </si>
  <si>
    <t>Ae 148</t>
  </si>
  <si>
    <t>coll with 149 and 150 males</t>
    <phoneticPr fontId="1"/>
  </si>
  <si>
    <t>DSC_0808-0809</t>
    <phoneticPr fontId="1"/>
  </si>
  <si>
    <t>Ae 151</t>
  </si>
  <si>
    <t>slow trill (mating-confirmed)</t>
    <phoneticPr fontId="1"/>
  </si>
  <si>
    <t>courted by Ae 149 and 150 in lab; killed viii.19</t>
    <phoneticPr fontId="1"/>
  </si>
  <si>
    <t>DSC_0814</t>
    <phoneticPr fontId="1"/>
  </si>
  <si>
    <t>Ae 154</t>
  </si>
  <si>
    <t>courted by Ae 152 and 153 in lab</t>
    <phoneticPr fontId="1"/>
  </si>
  <si>
    <t>DSC_0819-0820</t>
    <phoneticPr fontId="1"/>
  </si>
  <si>
    <t>Ae 230</t>
  </si>
  <si>
    <t>thomasi</t>
    <phoneticPr fontId="5"/>
  </si>
  <si>
    <t>white pine forest; only thomasi heard here</t>
    <phoneticPr fontId="5"/>
  </si>
  <si>
    <t>DSC_1700-1701</t>
    <phoneticPr fontId="5"/>
  </si>
  <si>
    <t>Ae 231</t>
  </si>
  <si>
    <t>white pine forest; only thomasi heard here, this one courted by male that got away</t>
    <phoneticPr fontId="5"/>
  </si>
  <si>
    <t>DSC_1704-1705</t>
    <phoneticPr fontId="5"/>
  </si>
  <si>
    <t>Ae 224</t>
  </si>
  <si>
    <t>exigua?</t>
  </si>
  <si>
    <t>Boone Tr 2010 slow trill site; under pine; coll as nymph but transformed on the way home</t>
    <phoneticPr fontId="5"/>
  </si>
  <si>
    <t>DSC_1727-1728</t>
    <phoneticPr fontId="5"/>
  </si>
  <si>
    <t>Ae 233</t>
  </si>
  <si>
    <t>DSC_1707</t>
    <phoneticPr fontId="5"/>
  </si>
  <si>
    <t>Anaxipha exigua (= 616 Say's trig TJW) MALES</t>
    <phoneticPr fontId="1" type="noConversion"/>
  </si>
  <si>
    <t>Ae 001</t>
  </si>
  <si>
    <t>triller</t>
  </si>
  <si>
    <t>triller #1</t>
    <phoneticPr fontId="1"/>
  </si>
  <si>
    <t>A_triller ix_20_95-21_5C</t>
  </si>
  <si>
    <t>314-326</t>
    <phoneticPr fontId="1"/>
  </si>
  <si>
    <t>Ae 002</t>
  </si>
  <si>
    <t>triller #2</t>
  </si>
  <si>
    <t>334-340</t>
    <phoneticPr fontId="1"/>
  </si>
  <si>
    <t>Ae 003</t>
  </si>
  <si>
    <t>triller #3</t>
  </si>
  <si>
    <t>340-347</t>
    <phoneticPr fontId="1"/>
  </si>
  <si>
    <t>Ae 004</t>
  </si>
  <si>
    <t>Ae 008</t>
  </si>
  <si>
    <t>Ae 010</t>
  </si>
  <si>
    <t>333-364</t>
    <phoneticPr fontId="1"/>
  </si>
  <si>
    <t>Ae 011</t>
  </si>
  <si>
    <t>Ae 012</t>
  </si>
  <si>
    <t>triller #4</t>
  </si>
  <si>
    <t>Ae 013</t>
  </si>
  <si>
    <t>Ae 029</t>
  </si>
  <si>
    <t>Bradford</t>
    <phoneticPr fontId="1" type="noConversion"/>
  </si>
  <si>
    <t>Bti (Sayre)</t>
  </si>
  <si>
    <t>reared</t>
  </si>
  <si>
    <t>yes, ix.1.96</t>
  </si>
  <si>
    <t>Ae_029.wav</t>
  </si>
  <si>
    <t>6B</t>
  </si>
  <si>
    <t>022-029</t>
  </si>
  <si>
    <t>yes</t>
    <phoneticPr fontId="1"/>
  </si>
  <si>
    <t>Ae 081</t>
  </si>
  <si>
    <t>PA</t>
  </si>
  <si>
    <t>Wyoming</t>
    <phoneticPr fontId="1" type="noConversion"/>
  </si>
  <si>
    <t>Mehoopany</t>
  </si>
  <si>
    <t>rec lab viii.20.99</t>
  </si>
  <si>
    <t>Ae_081.wav</t>
  </si>
  <si>
    <t>11B</t>
  </si>
  <si>
    <t>175-204</t>
  </si>
  <si>
    <t>Ae 119</t>
  </si>
  <si>
    <t>R09_0260.WAV</t>
  </si>
  <si>
    <t>_DSC5037-5038</t>
  </si>
  <si>
    <t>Ae 120</t>
  </si>
  <si>
    <t>R09_0259.WAV</t>
  </si>
  <si>
    <t>_DSC5035-5036</t>
  </si>
  <si>
    <t>Ae 121</t>
  </si>
  <si>
    <t>R09_0255.WAV, R09_0261.WAV</t>
  </si>
  <si>
    <t>_DSC5039-5041</t>
  </si>
  <si>
    <t>Ae 123</t>
  </si>
  <si>
    <t>R09_0262.WAV, R09_0267.WAV</t>
  </si>
  <si>
    <t>_DSC5044-5045</t>
  </si>
  <si>
    <t>Ae 145</t>
  </si>
  <si>
    <t>exigua</t>
    <phoneticPr fontId="1"/>
  </si>
  <si>
    <t>triller</t>
    <phoneticPr fontId="1"/>
  </si>
  <si>
    <t>Tunkhannock</t>
    <phoneticPr fontId="1"/>
  </si>
  <si>
    <t>along bank, male 1</t>
    <phoneticPr fontId="1"/>
  </si>
  <si>
    <t>R09_0386.WAV, R09_0387.WAV</t>
    <phoneticPr fontId="1"/>
  </si>
  <si>
    <t>DSC_0789-0790</t>
    <phoneticPr fontId="1"/>
  </si>
  <si>
    <t>Ae 146</t>
  </si>
  <si>
    <t>along bank, male 2, died viii.2</t>
    <phoneticPr fontId="1"/>
  </si>
  <si>
    <t>Ae 155</t>
  </si>
  <si>
    <t>along bank, male nymph 3; imago on viii.6; killed viii.19</t>
    <phoneticPr fontId="1"/>
  </si>
  <si>
    <t>R09_0396.WAV, R09_0416.WAV (courting Ae 162 fast tinkler) and R09_0417.WAV (courting Ae 163 slow tinkler)</t>
    <phoneticPr fontId="1"/>
  </si>
  <si>
    <t>DSC_0791-0792, 0823-0825</t>
    <phoneticPr fontId="1"/>
  </si>
  <si>
    <t>Ae 171</t>
  </si>
  <si>
    <t>heard but not recorded in field</t>
    <phoneticPr fontId="1"/>
  </si>
  <si>
    <t>R09_0452.WAV</t>
    <phoneticPr fontId="1"/>
  </si>
  <si>
    <t>DSC_0870-0872</t>
    <phoneticPr fontId="1"/>
  </si>
  <si>
    <t>Ae 174</t>
  </si>
  <si>
    <t>northeast shore of Hopewell Lake; rec in field</t>
    <phoneticPr fontId="1"/>
  </si>
  <si>
    <t>R09_0463.WAV</t>
    <phoneticPr fontId="1"/>
  </si>
  <si>
    <t>DSC_0877-0878</t>
    <phoneticPr fontId="1"/>
  </si>
  <si>
    <t>Ae 180</t>
  </si>
  <si>
    <t>triller hollow; heard as triller, but not recorded</t>
    <phoneticPr fontId="1"/>
  </si>
  <si>
    <t>DSC_0889-0890</t>
    <phoneticPr fontId="1"/>
  </si>
  <si>
    <t>Ae 181</t>
  </si>
  <si>
    <t>triller hollow</t>
    <phoneticPr fontId="1"/>
  </si>
  <si>
    <t>R09_0493.WAV</t>
    <phoneticPr fontId="1"/>
  </si>
  <si>
    <t>DSC_0891-0892</t>
    <phoneticPr fontId="1"/>
  </si>
  <si>
    <t>Ae 182</t>
  </si>
  <si>
    <t>R09_0496.WAV</t>
    <phoneticPr fontId="1"/>
  </si>
  <si>
    <t>DSC_0894-0896</t>
    <phoneticPr fontId="1"/>
  </si>
  <si>
    <t>Ae 045</t>
  </si>
  <si>
    <t>male nymph</t>
  </si>
  <si>
    <t>Station 3</t>
  </si>
  <si>
    <t>others recorded</t>
  </si>
  <si>
    <t>Ae 046</t>
  </si>
  <si>
    <t>Ae 049</t>
  </si>
  <si>
    <t>Station 1</t>
  </si>
  <si>
    <t>Ae 050</t>
  </si>
  <si>
    <t>Ae 187</t>
  </si>
  <si>
    <t>11B</t>
    <phoneticPr fontId="1"/>
  </si>
  <si>
    <t>313-315</t>
    <phoneticPr fontId="1"/>
  </si>
  <si>
    <t>Ae 188</t>
    <phoneticPr fontId="1"/>
  </si>
  <si>
    <t>specimen a</t>
  </si>
  <si>
    <t>Ae 190</t>
  </si>
  <si>
    <t>specimen b</t>
  </si>
  <si>
    <t>Ae 191</t>
  </si>
  <si>
    <t>specimen c</t>
  </si>
  <si>
    <t>Ae 192</t>
  </si>
  <si>
    <t>specimen d</t>
  </si>
  <si>
    <t>Ae 194</t>
  </si>
  <si>
    <t>Sav R St 6</t>
  </si>
  <si>
    <t>triller means</t>
    <phoneticPr fontId="1" type="noConversion"/>
  </si>
  <si>
    <t>Anaxipha exigua (= 616 Say's trig TJW)  FEMALES</t>
    <phoneticPr fontId="1" type="noConversion"/>
  </si>
  <si>
    <t>Ae 017</t>
  </si>
  <si>
    <t>Ae 018</t>
  </si>
  <si>
    <t>?</t>
  </si>
  <si>
    <t>Ae 019</t>
  </si>
  <si>
    <t>Ae 020</t>
  </si>
  <si>
    <t>Ae 024</t>
  </si>
  <si>
    <t>Ae 141</t>
  </si>
  <si>
    <t>along bank, female 1</t>
    <phoneticPr fontId="1"/>
  </si>
  <si>
    <t>DSC_0760-0761</t>
    <phoneticPr fontId="1"/>
  </si>
  <si>
    <t>Ae 142</t>
  </si>
  <si>
    <t>along bank, female 3</t>
    <phoneticPr fontId="1"/>
  </si>
  <si>
    <t>DSC_0766-0767</t>
    <phoneticPr fontId="1"/>
  </si>
  <si>
    <t>Ae 143</t>
  </si>
  <si>
    <t>along bank, female 4</t>
    <phoneticPr fontId="1"/>
  </si>
  <si>
    <t>DSC_0762-0763</t>
    <phoneticPr fontId="1"/>
  </si>
  <si>
    <t>Ae 144</t>
  </si>
  <si>
    <t>along bank, female 5</t>
    <phoneticPr fontId="1"/>
  </si>
  <si>
    <t>DSC_0764-0765</t>
    <phoneticPr fontId="1"/>
  </si>
  <si>
    <t>Ae 156</t>
  </si>
  <si>
    <t>along bank, female nymph 3; reared, killed viii.19</t>
    <phoneticPr fontId="1"/>
  </si>
  <si>
    <t>DSC_0757-0759, 0826-0827</t>
    <phoneticPr fontId="1"/>
  </si>
  <si>
    <t>Ae 157</t>
  </si>
  <si>
    <t>along bank, female nymph 2; reared, killed viii.19</t>
    <phoneticPr fontId="1"/>
  </si>
  <si>
    <t>DSC_0755-0756, 0830-0831</t>
    <phoneticPr fontId="1"/>
  </si>
  <si>
    <t>Ae 183</t>
  </si>
  <si>
    <t>triller hollow; captured while being courted by Ae 183</t>
    <phoneticPr fontId="1"/>
  </si>
  <si>
    <t>DSC_0897-0898</t>
    <phoneticPr fontId="1"/>
  </si>
  <si>
    <t>Ae 009</t>
  </si>
  <si>
    <t>triller (?)</t>
  </si>
  <si>
    <t>Ae 080</t>
  </si>
  <si>
    <t>SC</t>
    <phoneticPr fontId="1" type="noConversion"/>
  </si>
  <si>
    <t>Allendale</t>
    <phoneticPr fontId="1" type="noConversion"/>
  </si>
  <si>
    <t>GA: Sav R st 6</t>
  </si>
  <si>
    <t>fast&amp;slow tinklers and trillers heard and recorded</t>
  </si>
  <si>
    <t>Ae 126</t>
  </si>
  <si>
    <t>triller (by color)</t>
  </si>
  <si>
    <t>York</t>
    <phoneticPr fontId="1" type="noConversion"/>
  </si>
  <si>
    <t>WRI-9</t>
  </si>
  <si>
    <t>fast and slow tinklers heard in area</t>
  </si>
  <si>
    <t>_DSC5084</t>
  </si>
  <si>
    <t>Ae 127</t>
  </si>
  <si>
    <t>_DSC5085</t>
  </si>
  <si>
    <t>Ae 189</t>
  </si>
  <si>
    <t>Screven</t>
  </si>
  <si>
    <t>Ae 193</t>
  </si>
  <si>
    <t>Ae 222</t>
  </si>
  <si>
    <t>exigua</t>
    <phoneticPr fontId="5"/>
  </si>
  <si>
    <t>North shore Hopewell Lake, grape at Frisbee golf area</t>
    <phoneticPr fontId="5"/>
  </si>
  <si>
    <t>DSC_1722-1723</t>
    <phoneticPr fontId="5"/>
  </si>
  <si>
    <t>Ae 223</t>
  </si>
  <si>
    <t>North shore Hopewell Lake, grape at Frisbee golf area; coll as nymph; imago by viii.24</t>
    <phoneticPr fontId="5"/>
  </si>
  <si>
    <t>DSC_1724 (nymph), DSC_1753</t>
    <phoneticPr fontId="5"/>
  </si>
  <si>
    <t>Ae 225</t>
  </si>
  <si>
    <t>coll as T-3 (?) on floor of teaching lab; imago viii.12</t>
    <phoneticPr fontId="5"/>
  </si>
  <si>
    <t>DSC_1630, 1687-1688 (nymph), DSC_1738</t>
    <phoneticPr fontId="5"/>
  </si>
  <si>
    <t>Ae 234</t>
    <phoneticPr fontId="5"/>
  </si>
  <si>
    <t>Broomall's</t>
    <phoneticPr fontId="5"/>
  </si>
  <si>
    <t>Mike Broomall's yard</t>
    <phoneticPr fontId="5"/>
  </si>
  <si>
    <t>DSC_1689,1691</t>
    <phoneticPr fontId="5"/>
  </si>
  <si>
    <t>Ae 238</t>
  </si>
  <si>
    <t>female LW</t>
    <phoneticPr fontId="5"/>
  </si>
  <si>
    <t>coll at light outside lab</t>
    <phoneticPr fontId="5"/>
  </si>
  <si>
    <t>Anaxipha probable exigua (= 616 Say's trig TJW)  FEMALES</t>
    <phoneticPr fontId="1" type="noConversion"/>
  </si>
  <si>
    <t>Ae 116</t>
  </si>
  <si>
    <t>slow tinkler or triller</t>
  </si>
  <si>
    <t>_DSC5010-5011</t>
  </si>
  <si>
    <t>Ae 172</t>
  </si>
  <si>
    <t>triller or slow triller</t>
    <phoneticPr fontId="1"/>
  </si>
  <si>
    <t>found with both trillers and slow trillers</t>
    <phoneticPr fontId="1"/>
  </si>
  <si>
    <t>DSC_0875-0876</t>
    <phoneticPr fontId="1"/>
  </si>
  <si>
    <t>Ae 232</t>
  </si>
  <si>
    <t>DSC_1706</t>
    <phoneticPr fontId="5"/>
  </si>
  <si>
    <t>possible trillers</t>
    <phoneticPr fontId="1" type="noConversion"/>
  </si>
  <si>
    <t>Anaxipha exigua complex DHF (species uncertain)  FEMALES</t>
    <phoneticPr fontId="1" type="noConversion"/>
  </si>
  <si>
    <t>Ae 185</t>
  </si>
  <si>
    <t xml:space="preserve"> ? Macropter</t>
    <phoneticPr fontId="1"/>
  </si>
  <si>
    <t>captured at light</t>
    <phoneticPr fontId="1"/>
  </si>
  <si>
    <t>Ae 023</t>
  </si>
  <si>
    <t>triller or slow tinkle</t>
  </si>
  <si>
    <t>both heard, mostly trillers</t>
  </si>
  <si>
    <t>Ae 022</t>
  </si>
  <si>
    <t>tinkler (f or s)</t>
  </si>
  <si>
    <t>Ae 094</t>
  </si>
  <si>
    <t>female nymph</t>
  </si>
  <si>
    <t>Ae 044</t>
  </si>
  <si>
    <t>Ae 047</t>
  </si>
  <si>
    <t>Ae 048</t>
  </si>
  <si>
    <t>Ae 051</t>
  </si>
  <si>
    <t>Station 1A</t>
  </si>
  <si>
    <t>Anaxipha delicatula (= 618 delicatula TJW) MALES</t>
    <phoneticPr fontId="1" type="noConversion"/>
  </si>
  <si>
    <t>Ae 084</t>
  </si>
  <si>
    <t>chirp</t>
  </si>
  <si>
    <t>NC</t>
    <phoneticPr fontId="1" type="noConversion"/>
  </si>
  <si>
    <t>Currituck</t>
    <phoneticPr fontId="1" type="noConversion"/>
  </si>
  <si>
    <t>Corolla, NC</t>
  </si>
  <si>
    <t>marsh at end of natura trail</t>
  </si>
  <si>
    <t>in  field</t>
  </si>
  <si>
    <t>R09_0090.WAV</t>
  </si>
  <si>
    <t>litarena</t>
    <phoneticPr fontId="1" type="noConversion"/>
  </si>
  <si>
    <t>Anaxiphadelicatula (= 618 delicatula TJW) FEMALES</t>
    <phoneticPr fontId="1" type="noConversion"/>
  </si>
  <si>
    <t>Ae 085</t>
  </si>
  <si>
    <t>Anaxipha tinnula (= 610 tidewater trig TJW) MALES</t>
    <phoneticPr fontId="1" type="noConversion"/>
  </si>
  <si>
    <t>Ae 026</t>
  </si>
  <si>
    <t>Codjus cattails male#2</t>
    <phoneticPr fontId="1"/>
  </si>
  <si>
    <t>smooth</t>
    <phoneticPr fontId="1"/>
  </si>
  <si>
    <t>853, 873</t>
    <phoneticPr fontId="1"/>
  </si>
  <si>
    <t>Ae 027</t>
  </si>
  <si>
    <t>Codjus cattails male#3</t>
  </si>
  <si>
    <t>720, 795</t>
    <phoneticPr fontId="1"/>
  </si>
  <si>
    <t>Ae 060</t>
  </si>
  <si>
    <t>CT 1 #4 NS?</t>
    <phoneticPr fontId="1"/>
  </si>
  <si>
    <t>smooth</t>
  </si>
  <si>
    <t>Ae_060.wav</t>
  </si>
  <si>
    <t>9A</t>
  </si>
  <si>
    <t>118-225</t>
  </si>
  <si>
    <t>Ae 061</t>
  </si>
  <si>
    <t>CT 1 #5 NS?</t>
  </si>
  <si>
    <t>Ae 062</t>
  </si>
  <si>
    <t>CT 1 #6 striped?</t>
    <phoneticPr fontId="1"/>
  </si>
  <si>
    <t>Ae 063</t>
  </si>
  <si>
    <t>CT 1 #8 NS?</t>
  </si>
  <si>
    <t>Ae 064</t>
  </si>
  <si>
    <t>CT 1 #1 NS</t>
  </si>
  <si>
    <t>Ae 065</t>
  </si>
  <si>
    <t>CT 1 #2 striped</t>
  </si>
  <si>
    <t>Ae 066</t>
  </si>
  <si>
    <t>CT 1 #7 NS?</t>
    <phoneticPr fontId="1"/>
  </si>
  <si>
    <t>Ae 067</t>
  </si>
  <si>
    <t>CT 1 #9 striped</t>
  </si>
  <si>
    <t>Ae 068</t>
  </si>
  <si>
    <t>CT 1 #10 NS</t>
  </si>
  <si>
    <t>Ae 095</t>
  </si>
  <si>
    <t>coll as nymph, reared in lab</t>
  </si>
  <si>
    <t>in lab, male 1 (R09_0092.WAV,0093,0104,0118,0123,0124,0125,0126)</t>
  </si>
  <si>
    <t>Ae 096</t>
  </si>
  <si>
    <t>in lab, male 2 (R09_0118.WAV)</t>
  </si>
  <si>
    <t>Ae 097</t>
  </si>
  <si>
    <t>in lab, male 3 (R09_0117.WAV,0119,0122,0124,0125)</t>
  </si>
  <si>
    <t>Ae 098</t>
  </si>
  <si>
    <t>in lab, male 4 (R09_0123.WAV,0124,0126)</t>
  </si>
  <si>
    <t>Ae 105</t>
  </si>
  <si>
    <t>upper Codjus, cattails and pickerelweed</t>
  </si>
  <si>
    <t>R09_0239.WAV</t>
  </si>
  <si>
    <t>_DSC4963-4965</t>
  </si>
  <si>
    <t>80% etoh</t>
  </si>
  <si>
    <t>ix.19.96</t>
  </si>
  <si>
    <t>scia' means</t>
    <phoneticPr fontId="1" type="noConversion"/>
  </si>
  <si>
    <t>Anaxipha tinnula (= 610 tidewater trig TJW)  FEMALES</t>
    <phoneticPr fontId="1" type="noConversion"/>
  </si>
  <si>
    <t>Ae 038</t>
  </si>
  <si>
    <t>Ae 039</t>
  </si>
  <si>
    <t>pickerelweed</t>
  </si>
  <si>
    <t>Ae 040</t>
  </si>
  <si>
    <t>Ae 099</t>
  </si>
  <si>
    <t>Ae 074</t>
  </si>
  <si>
    <t>CT 1 female 4, no stripe</t>
  </si>
  <si>
    <t>Ae 075</t>
  </si>
  <si>
    <t>CT 1 female 5, no stripe</t>
  </si>
  <si>
    <t>Ae 240</t>
  </si>
  <si>
    <t>Codjus Lower trib</t>
  </si>
  <si>
    <t>Cyrtoxipha columbiana FEMALES</t>
    <phoneticPr fontId="1" type="noConversion"/>
  </si>
  <si>
    <t>Ae 052</t>
  </si>
  <si>
    <t>C. columbiana</t>
  </si>
  <si>
    <t>Silver maple courtyard</t>
  </si>
  <si>
    <t>Ae 053</t>
  </si>
  <si>
    <t>Ae 054</t>
  </si>
  <si>
    <t>Ae 055</t>
  </si>
  <si>
    <t>Ae 056</t>
  </si>
  <si>
    <t>Ae 057</t>
  </si>
  <si>
    <t>Ae 058</t>
  </si>
  <si>
    <t>Ae 131</t>
  </si>
  <si>
    <t>Yellow Breeches</t>
  </si>
  <si>
    <t>_DSC5083.jpg</t>
  </si>
  <si>
    <t>Phyllopalpus pulchellus MALES</t>
    <phoneticPr fontId="1" type="noConversion"/>
  </si>
  <si>
    <t>Ae 077</t>
  </si>
  <si>
    <t>Phyllopalpus</t>
  </si>
  <si>
    <t>gas shed door</t>
  </si>
  <si>
    <t>Ae 125</t>
  </si>
  <si>
    <t>coll from azaleas at parking log</t>
  </si>
  <si>
    <t>_DSC5060-5062</t>
  </si>
  <si>
    <t>Ae 173</t>
  </si>
  <si>
    <t>Phyllopalpus</t>
    <phoneticPr fontId="1"/>
  </si>
  <si>
    <t>outflow of Hopewell lake; rec in field</t>
    <phoneticPr fontId="1"/>
  </si>
  <si>
    <t>R09_0461.WAV</t>
    <phoneticPr fontId="1"/>
  </si>
  <si>
    <t>DSC_0879</t>
    <phoneticPr fontId="1"/>
  </si>
  <si>
    <t>TJW_67 fultoni female BL 5.34 mm</t>
  </si>
  <si>
    <t>TJW_68 fultoni female BL 5.64 mm</t>
  </si>
  <si>
    <t>TJW_69 fultoni female BL 5.20 mm</t>
  </si>
  <si>
    <t xml:space="preserve">         The three body lengths are: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</si>
</sst>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sz val="14"/>
      <color indexed="10"/>
      <name val="Calibri"/>
      <family val="2"/>
    </font>
    <font>
      <sz val="8"/>
      <name val="Verdana"/>
      <family val="2"/>
    </font>
    <font>
      <b/>
      <sz val="14"/>
      <color indexed="8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Verdana"/>
    </font>
    <font>
      <sz val="14"/>
      <name val="Verdana"/>
    </font>
    <font>
      <b/>
      <sz val="9"/>
      <color indexed="81"/>
      <name val="Verdana"/>
    </font>
    <font>
      <sz val="9"/>
      <color indexed="81"/>
      <name val="Verdana"/>
    </font>
    <font>
      <b/>
      <sz val="9"/>
      <color indexed="81"/>
      <name val="Geneva"/>
    </font>
    <font>
      <sz val="9"/>
      <color indexed="81"/>
      <name val="Geneva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0" fontId="0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Fill="1" applyAlignment="1">
      <alignment horizontal="right"/>
    </xf>
    <xf numFmtId="2" fontId="6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2" fontId="6" fillId="0" borderId="0" xfId="1" applyNumberFormat="1" applyFont="1" applyFill="1" applyBorder="1" applyAlignment="1">
      <alignment horizontal="right" wrapText="1"/>
    </xf>
    <xf numFmtId="2" fontId="0" fillId="0" borderId="1" xfId="0" applyNumberFormat="1" applyBorder="1" applyAlignment="1">
      <alignment horizontal="right"/>
    </xf>
    <xf numFmtId="0" fontId="0" fillId="3" borderId="0" xfId="0" applyFont="1" applyFill="1" applyAlignment="1">
      <alignment horizontal="center"/>
    </xf>
    <xf numFmtId="2" fontId="0" fillId="3" borderId="0" xfId="0" applyNumberFormat="1" applyFont="1" applyFill="1" applyAlignment="1">
      <alignment horizontal="center"/>
    </xf>
    <xf numFmtId="164" fontId="0" fillId="0" borderId="0" xfId="0" applyNumberFormat="1" applyFill="1"/>
    <xf numFmtId="0" fontId="9" fillId="0" borderId="0" xfId="0" applyFont="1"/>
    <xf numFmtId="0" fontId="0" fillId="0" borderId="0" xfId="0" applyFont="1" applyAlignment="1">
      <alignment horizontal="left"/>
    </xf>
    <xf numFmtId="1" fontId="0" fillId="0" borderId="0" xfId="0" applyNumberFormat="1" applyFill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6" fillId="0" borderId="0" xfId="0" applyNumberFormat="1" applyFont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13" fillId="0" borderId="0" xfId="0" applyFont="1"/>
    <xf numFmtId="164" fontId="7" fillId="0" borderId="0" xfId="0" applyNumberFormat="1" applyFont="1"/>
    <xf numFmtId="0" fontId="7" fillId="0" borderId="0" xfId="0" applyFont="1"/>
    <xf numFmtId="0" fontId="3" fillId="4" borderId="0" xfId="0" applyFont="1" applyFill="1" applyAlignment="1">
      <alignment horizontal="right"/>
    </xf>
    <xf numFmtId="0" fontId="4" fillId="0" borderId="0" xfId="0" applyFont="1"/>
    <xf numFmtId="2" fontId="14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1" fontId="14" fillId="4" borderId="0" xfId="0" applyNumberFormat="1" applyFont="1" applyFill="1" applyAlignment="1">
      <alignment horizontal="right"/>
    </xf>
    <xf numFmtId="2" fontId="14" fillId="4" borderId="0" xfId="0" applyNumberFormat="1" applyFont="1" applyFill="1" applyAlignment="1">
      <alignment horizontal="right"/>
    </xf>
    <xf numFmtId="1" fontId="14" fillId="0" borderId="0" xfId="0" applyNumberFormat="1" applyFont="1" applyFill="1" applyAlignment="1">
      <alignment horizontal="right"/>
    </xf>
    <xf numFmtId="2" fontId="14" fillId="0" borderId="0" xfId="0" applyNumberFormat="1" applyFont="1" applyFill="1" applyAlignment="1">
      <alignment horizontal="right"/>
    </xf>
    <xf numFmtId="2" fontId="7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64" fontId="6" fillId="0" borderId="0" xfId="0" applyNumberFormat="1" applyFont="1" applyAlignment="1">
      <alignment horizontal="left"/>
    </xf>
    <xf numFmtId="0" fontId="8" fillId="0" borderId="0" xfId="0" applyFont="1"/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18" fillId="0" borderId="0" xfId="0" applyFont="1"/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  <xf numFmtId="15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1" fillId="5" borderId="0" xfId="0" applyFont="1" applyFill="1" applyAlignment="1">
      <alignment horizontal="left"/>
    </xf>
    <xf numFmtId="0" fontId="0" fillId="5" borderId="0" xfId="0" applyFill="1" applyAlignment="1">
      <alignment horizontal="center"/>
    </xf>
    <xf numFmtId="14" fontId="0" fillId="5" borderId="0" xfId="0" applyNumberFormat="1" applyFill="1" applyAlignment="1">
      <alignment horizontal="center"/>
    </xf>
    <xf numFmtId="0" fontId="0" fillId="5" borderId="0" xfId="0" applyFill="1"/>
    <xf numFmtId="0" fontId="20" fillId="5" borderId="0" xfId="0" applyFont="1" applyFill="1" applyAlignment="1">
      <alignment horizontal="center"/>
    </xf>
    <xf numFmtId="15" fontId="0" fillId="5" borderId="0" xfId="0" applyNumberFormat="1" applyFill="1"/>
    <xf numFmtId="1" fontId="0" fillId="5" borderId="0" xfId="0" applyNumberFormat="1" applyFill="1" applyAlignment="1">
      <alignment horizontal="center"/>
    </xf>
    <xf numFmtId="0" fontId="0" fillId="5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6" borderId="0" xfId="0" applyNumberFormat="1" applyFill="1" applyAlignment="1">
      <alignment horizontal="center"/>
    </xf>
    <xf numFmtId="0" fontId="0" fillId="0" borderId="0" xfId="0" applyFill="1"/>
    <xf numFmtId="15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4" fontId="0" fillId="0" borderId="0" xfId="0" applyNumberFormat="1" applyFill="1"/>
    <xf numFmtId="14" fontId="0" fillId="7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15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20" fillId="0" borderId="0" xfId="0" applyFont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4" fontId="0" fillId="8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right"/>
    </xf>
    <xf numFmtId="2" fontId="0" fillId="0" borderId="2" xfId="0" applyNumberForma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/>
    <xf numFmtId="0" fontId="20" fillId="9" borderId="0" xfId="0" applyFont="1" applyFill="1" applyAlignment="1">
      <alignment horizontal="center"/>
    </xf>
    <xf numFmtId="15" fontId="0" fillId="9" borderId="0" xfId="0" applyNumberFormat="1" applyFill="1"/>
    <xf numFmtId="1" fontId="0" fillId="9" borderId="0" xfId="0" applyNumberFormat="1" applyFill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0" fillId="10" borderId="0" xfId="0" applyFill="1"/>
    <xf numFmtId="0" fontId="20" fillId="11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12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6" borderId="0" xfId="0" applyFill="1"/>
    <xf numFmtId="0" fontId="0" fillId="0" borderId="0" xfId="0" quotePrefix="1" applyNumberFormat="1" applyAlignment="1">
      <alignment horizontal="right"/>
    </xf>
    <xf numFmtId="0" fontId="26" fillId="0" borderId="0" xfId="0" applyFont="1" applyAlignment="1">
      <alignment vertical="center"/>
    </xf>
  </cellXfs>
  <cellStyles count="4">
    <cellStyle name="Followed Hyperlink" xfId="3" builtinId="9" hidden="1"/>
    <cellStyle name="Hyperlink" xfId="2" builtinId="8" hidden="1"/>
    <cellStyle name="Normal" xfId="0" builtinId="0"/>
    <cellStyle name="Normal_Sheet1" xfId="1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48"/>
  <sheetViews>
    <sheetView tabSelected="1" workbookViewId="0">
      <selection activeCell="N46" sqref="N46"/>
    </sheetView>
  </sheetViews>
  <sheetFormatPr baseColWidth="10" defaultColWidth="8.83203125" defaultRowHeight="14" x14ac:dyDescent="0"/>
  <cols>
    <col min="1" max="1" width="13.33203125" customWidth="1"/>
    <col min="2" max="2" width="5.5" customWidth="1"/>
    <col min="3" max="3" width="6.83203125" customWidth="1"/>
    <col min="4" max="4" width="5.5" customWidth="1"/>
    <col min="5" max="6" width="6.83203125" customWidth="1"/>
    <col min="7" max="10" width="6.83203125" style="5" customWidth="1"/>
    <col min="11" max="13" width="6.83203125" customWidth="1"/>
    <col min="14" max="14" width="26.6640625" customWidth="1"/>
    <col min="15" max="15" width="13.6640625" customWidth="1"/>
    <col min="16" max="16" width="11.6640625" style="54" customWidth="1"/>
    <col min="17" max="17" width="12.5" customWidth="1"/>
    <col min="18" max="18" width="13.33203125" customWidth="1"/>
    <col min="19" max="19" width="15.33203125" customWidth="1"/>
    <col min="21" max="21" width="15.5" customWidth="1"/>
    <col min="22" max="22" width="4.83203125" customWidth="1"/>
  </cols>
  <sheetData>
    <row r="1" spans="1:19" ht="18">
      <c r="A1" s="38" t="s">
        <v>37</v>
      </c>
    </row>
    <row r="2" spans="1:19" ht="18">
      <c r="A2" s="25" t="s">
        <v>29</v>
      </c>
      <c r="B2" s="1"/>
      <c r="C2" s="1"/>
      <c r="D2" s="1"/>
      <c r="E2" s="1"/>
      <c r="F2" s="1"/>
      <c r="L2" s="1"/>
    </row>
    <row r="3" spans="1:19" ht="15" customHeight="1">
      <c r="A3" s="33"/>
      <c r="B3" s="34"/>
      <c r="C3" s="34"/>
      <c r="D3" s="34"/>
      <c r="E3" s="34"/>
      <c r="F3" s="34"/>
      <c r="G3" s="39"/>
      <c r="H3" s="39"/>
      <c r="I3" s="39"/>
      <c r="J3" s="39"/>
      <c r="K3" s="40"/>
      <c r="L3" s="34"/>
      <c r="M3" s="40"/>
      <c r="O3" s="54" t="s">
        <v>24</v>
      </c>
    </row>
    <row r="4" spans="1:19" ht="15" customHeight="1">
      <c r="A4" s="56" t="s">
        <v>55</v>
      </c>
      <c r="B4" s="34"/>
      <c r="C4" s="34"/>
      <c r="D4" s="34"/>
      <c r="E4" s="34"/>
      <c r="F4" s="34"/>
      <c r="G4" s="39"/>
      <c r="H4" s="39"/>
      <c r="I4" s="39"/>
      <c r="J4" s="39"/>
      <c r="K4" s="40"/>
      <c r="L4" s="34"/>
      <c r="M4" s="40"/>
      <c r="O4" s="54" t="s">
        <v>31</v>
      </c>
    </row>
    <row r="5" spans="1:19">
      <c r="A5" s="7"/>
      <c r="B5" s="14" t="s">
        <v>0</v>
      </c>
      <c r="C5" s="14" t="s">
        <v>0</v>
      </c>
      <c r="D5" s="14" t="s">
        <v>0</v>
      </c>
      <c r="E5" s="14" t="s">
        <v>0</v>
      </c>
      <c r="F5" s="18" t="s">
        <v>0</v>
      </c>
      <c r="G5" s="18" t="s">
        <v>0</v>
      </c>
      <c r="H5" s="15" t="s">
        <v>15</v>
      </c>
      <c r="I5" s="15" t="s">
        <v>15</v>
      </c>
      <c r="J5" s="15" t="s">
        <v>15</v>
      </c>
      <c r="K5" s="15" t="s">
        <v>15</v>
      </c>
      <c r="L5" s="19" t="s">
        <v>15</v>
      </c>
      <c r="M5" s="19" t="s">
        <v>15</v>
      </c>
      <c r="N5" s="51" t="s">
        <v>25</v>
      </c>
      <c r="O5" s="54" t="s">
        <v>30</v>
      </c>
      <c r="P5" s="54" t="s">
        <v>20</v>
      </c>
      <c r="Q5" s="54" t="s">
        <v>16</v>
      </c>
    </row>
    <row r="6" spans="1:19">
      <c r="B6" s="10" t="s">
        <v>17</v>
      </c>
      <c r="C6" s="10" t="s">
        <v>17</v>
      </c>
      <c r="D6" s="10" t="s">
        <v>18</v>
      </c>
      <c r="E6" s="10" t="s">
        <v>18</v>
      </c>
      <c r="F6" s="17" t="s">
        <v>19</v>
      </c>
      <c r="G6" s="17" t="s">
        <v>19</v>
      </c>
      <c r="H6" s="10" t="s">
        <v>17</v>
      </c>
      <c r="I6" s="10" t="s">
        <v>17</v>
      </c>
      <c r="J6" s="10" t="s">
        <v>18</v>
      </c>
      <c r="K6" s="10" t="s">
        <v>18</v>
      </c>
      <c r="L6" s="17" t="s">
        <v>19</v>
      </c>
      <c r="M6" s="17" t="s">
        <v>19</v>
      </c>
      <c r="N6" s="50" t="s">
        <v>28</v>
      </c>
      <c r="O6" s="22" t="s">
        <v>21</v>
      </c>
      <c r="P6" s="54" t="s">
        <v>54</v>
      </c>
      <c r="Q6" s="54" t="s">
        <v>54</v>
      </c>
    </row>
    <row r="7" spans="1:19" ht="15" customHeight="1">
      <c r="A7" s="2" t="s">
        <v>1</v>
      </c>
      <c r="B7" s="35" t="s">
        <v>22</v>
      </c>
      <c r="C7" s="35" t="s">
        <v>20</v>
      </c>
      <c r="D7" s="35" t="s">
        <v>22</v>
      </c>
      <c r="E7" s="35" t="s">
        <v>20</v>
      </c>
      <c r="F7" s="41" t="s">
        <v>22</v>
      </c>
      <c r="G7" s="41" t="s">
        <v>20</v>
      </c>
      <c r="H7" s="35" t="s">
        <v>23</v>
      </c>
      <c r="I7" s="35" t="s">
        <v>20</v>
      </c>
      <c r="J7" s="35" t="s">
        <v>22</v>
      </c>
      <c r="K7" s="35" t="s">
        <v>20</v>
      </c>
      <c r="L7" s="41" t="s">
        <v>22</v>
      </c>
      <c r="M7" s="41" t="s">
        <v>20</v>
      </c>
      <c r="N7" s="26" t="s">
        <v>26</v>
      </c>
      <c r="O7" s="22" t="s">
        <v>20</v>
      </c>
      <c r="P7" s="26" t="s">
        <v>53</v>
      </c>
    </row>
    <row r="8" spans="1:19" ht="15" customHeight="1">
      <c r="A8" s="42" t="s">
        <v>14</v>
      </c>
      <c r="B8" s="16">
        <v>3</v>
      </c>
      <c r="C8" s="43">
        <v>5.6</v>
      </c>
      <c r="D8" s="44">
        <v>0</v>
      </c>
      <c r="E8" s="43"/>
      <c r="F8" s="45">
        <f t="shared" ref="F8:F20" si="0">B8+D8</f>
        <v>3</v>
      </c>
      <c r="G8" s="46">
        <f t="shared" ref="G8:G20" si="1">((B8*C8)+(D8*E8))/(B8+D8)</f>
        <v>5.5999999999999988</v>
      </c>
      <c r="H8" s="47">
        <v>4</v>
      </c>
      <c r="I8" s="48">
        <v>5.49</v>
      </c>
      <c r="J8" s="44">
        <v>0</v>
      </c>
      <c r="K8" s="43"/>
      <c r="L8" s="45">
        <f t="shared" ref="L8:L20" si="2">H8+J8</f>
        <v>4</v>
      </c>
      <c r="M8" s="46">
        <f t="shared" ref="M8:M20" si="3">((H8*I8)+(J8*K8))/(H8+J8)</f>
        <v>5.49</v>
      </c>
      <c r="N8" t="s">
        <v>27</v>
      </c>
      <c r="O8" s="23">
        <f t="shared" ref="O8:O20" si="4">G8+M8</f>
        <v>11.09</v>
      </c>
      <c r="P8" s="55">
        <f t="shared" ref="P8:P20" si="5">M8-G8</f>
        <v>-0.10999999999999854</v>
      </c>
      <c r="Q8" s="55">
        <f t="shared" ref="Q8:Q20" si="6">M26-G26</f>
        <v>-0.84999999999999964</v>
      </c>
      <c r="R8" s="42" t="s">
        <v>14</v>
      </c>
    </row>
    <row r="9" spans="1:19">
      <c r="A9" s="3" t="s">
        <v>2</v>
      </c>
      <c r="B9" s="8">
        <v>27</v>
      </c>
      <c r="C9" s="48">
        <v>4.75</v>
      </c>
      <c r="D9" s="44">
        <v>0</v>
      </c>
      <c r="E9" s="43"/>
      <c r="F9" s="45">
        <f t="shared" si="0"/>
        <v>27</v>
      </c>
      <c r="G9" s="46">
        <f t="shared" si="1"/>
        <v>4.75</v>
      </c>
      <c r="H9" s="47">
        <v>17</v>
      </c>
      <c r="I9" s="43">
        <v>5.31</v>
      </c>
      <c r="J9" s="44">
        <v>0</v>
      </c>
      <c r="K9" s="43"/>
      <c r="L9" s="45">
        <f t="shared" si="2"/>
        <v>17</v>
      </c>
      <c r="M9" s="46">
        <f t="shared" si="3"/>
        <v>5.31</v>
      </c>
      <c r="N9" t="s">
        <v>39</v>
      </c>
      <c r="O9" s="23">
        <f t="shared" si="4"/>
        <v>10.059999999999999</v>
      </c>
      <c r="P9" s="55">
        <f t="shared" si="5"/>
        <v>0.55999999999999961</v>
      </c>
      <c r="Q9" s="55">
        <f t="shared" si="6"/>
        <v>0.62000000000000099</v>
      </c>
      <c r="R9" s="53" t="s">
        <v>2</v>
      </c>
    </row>
    <row r="10" spans="1:19">
      <c r="A10" s="3" t="s">
        <v>4</v>
      </c>
      <c r="B10" s="16">
        <v>18</v>
      </c>
      <c r="C10" s="48">
        <v>4.76</v>
      </c>
      <c r="D10" s="44">
        <v>0</v>
      </c>
      <c r="E10" s="43"/>
      <c r="F10" s="45">
        <f t="shared" si="0"/>
        <v>18</v>
      </c>
      <c r="G10" s="46">
        <f t="shared" si="1"/>
        <v>4.76</v>
      </c>
      <c r="H10" s="47">
        <v>15</v>
      </c>
      <c r="I10" s="43">
        <v>5.1100000000000003</v>
      </c>
      <c r="J10" s="44">
        <v>0</v>
      </c>
      <c r="K10" s="43"/>
      <c r="L10" s="45">
        <f t="shared" si="2"/>
        <v>15</v>
      </c>
      <c r="M10" s="46">
        <f t="shared" si="3"/>
        <v>5.1100000000000003</v>
      </c>
      <c r="N10" t="s">
        <v>40</v>
      </c>
      <c r="O10" s="23">
        <f t="shared" si="4"/>
        <v>9.870000000000001</v>
      </c>
      <c r="P10" s="55">
        <f t="shared" si="5"/>
        <v>0.35000000000000053</v>
      </c>
      <c r="Q10" s="55">
        <f t="shared" si="6"/>
        <v>0.73000000000000043</v>
      </c>
      <c r="R10" s="3" t="s">
        <v>4</v>
      </c>
    </row>
    <row r="11" spans="1:19">
      <c r="A11" s="3" t="s">
        <v>6</v>
      </c>
      <c r="B11" s="16">
        <v>20</v>
      </c>
      <c r="C11" s="48">
        <v>4.7699999999999996</v>
      </c>
      <c r="D11" s="44">
        <v>0</v>
      </c>
      <c r="E11" s="43"/>
      <c r="F11" s="45">
        <f t="shared" si="0"/>
        <v>20</v>
      </c>
      <c r="G11" s="46">
        <f t="shared" si="1"/>
        <v>4.7699999999999996</v>
      </c>
      <c r="H11" s="47">
        <v>7</v>
      </c>
      <c r="I11" s="43">
        <v>5.0999999999999996</v>
      </c>
      <c r="J11" s="44">
        <v>0</v>
      </c>
      <c r="K11" s="43"/>
      <c r="L11" s="45">
        <f t="shared" si="2"/>
        <v>7</v>
      </c>
      <c r="M11" s="46">
        <f t="shared" si="3"/>
        <v>5.0999999999999996</v>
      </c>
      <c r="N11" t="s">
        <v>41</v>
      </c>
      <c r="O11" s="23">
        <f t="shared" si="4"/>
        <v>9.8699999999999992</v>
      </c>
      <c r="P11" s="55">
        <f t="shared" si="5"/>
        <v>0.33000000000000007</v>
      </c>
      <c r="Q11" s="55">
        <f t="shared" si="6"/>
        <v>0.49999999999999911</v>
      </c>
      <c r="R11" s="3" t="s">
        <v>6</v>
      </c>
    </row>
    <row r="12" spans="1:19">
      <c r="A12" s="3" t="s">
        <v>5</v>
      </c>
      <c r="B12" s="16">
        <v>20</v>
      </c>
      <c r="C12" s="43">
        <v>4.55</v>
      </c>
      <c r="D12" s="44">
        <v>4</v>
      </c>
      <c r="E12" s="43">
        <v>4.9000000000000004</v>
      </c>
      <c r="F12" s="45">
        <f t="shared" si="0"/>
        <v>24</v>
      </c>
      <c r="G12" s="46">
        <f t="shared" si="1"/>
        <v>4.6083333333333334</v>
      </c>
      <c r="H12" s="47">
        <v>20</v>
      </c>
      <c r="I12" s="48">
        <v>4.8499999999999996</v>
      </c>
      <c r="J12" s="44">
        <v>5</v>
      </c>
      <c r="K12" s="43">
        <v>5.49</v>
      </c>
      <c r="L12" s="45">
        <f t="shared" si="2"/>
        <v>25</v>
      </c>
      <c r="M12" s="46">
        <f t="shared" si="3"/>
        <v>4.9779999999999998</v>
      </c>
      <c r="N12" t="s">
        <v>38</v>
      </c>
      <c r="O12" s="23">
        <f t="shared" si="4"/>
        <v>9.5863333333333323</v>
      </c>
      <c r="P12" s="55">
        <f t="shared" si="5"/>
        <v>0.36966666666666637</v>
      </c>
      <c r="Q12" s="55">
        <f t="shared" si="6"/>
        <v>0.44085470085470035</v>
      </c>
      <c r="R12" s="53" t="s">
        <v>5</v>
      </c>
    </row>
    <row r="13" spans="1:19">
      <c r="A13" s="3" t="s">
        <v>3</v>
      </c>
      <c r="B13" s="16">
        <v>14</v>
      </c>
      <c r="C13" s="48">
        <v>4.2</v>
      </c>
      <c r="D13" s="44">
        <v>0</v>
      </c>
      <c r="E13" s="43"/>
      <c r="F13" s="45">
        <f t="shared" si="0"/>
        <v>14</v>
      </c>
      <c r="G13" s="46">
        <f t="shared" si="1"/>
        <v>4.2</v>
      </c>
      <c r="H13" s="47">
        <v>7</v>
      </c>
      <c r="I13" s="43">
        <v>4.6100000000000003</v>
      </c>
      <c r="J13" s="44">
        <v>0</v>
      </c>
      <c r="K13" s="43"/>
      <c r="L13" s="45">
        <f t="shared" si="2"/>
        <v>7</v>
      </c>
      <c r="M13" s="46">
        <f t="shared" si="3"/>
        <v>4.6100000000000003</v>
      </c>
      <c r="N13" t="s">
        <v>42</v>
      </c>
      <c r="O13" s="23">
        <f t="shared" si="4"/>
        <v>8.81</v>
      </c>
      <c r="P13" s="55">
        <f t="shared" si="5"/>
        <v>0.41000000000000014</v>
      </c>
      <c r="Q13" s="55">
        <f t="shared" si="6"/>
        <v>0.89999999999999947</v>
      </c>
      <c r="R13" s="3" t="s">
        <v>3</v>
      </c>
    </row>
    <row r="14" spans="1:19">
      <c r="A14" s="3" t="s">
        <v>9</v>
      </c>
      <c r="B14" s="16">
        <v>5</v>
      </c>
      <c r="C14" s="48">
        <v>4.3499999999999996</v>
      </c>
      <c r="D14" s="44">
        <v>0</v>
      </c>
      <c r="E14" s="43"/>
      <c r="F14" s="45">
        <f t="shared" si="0"/>
        <v>5</v>
      </c>
      <c r="G14" s="46">
        <f t="shared" si="1"/>
        <v>4.3499999999999996</v>
      </c>
      <c r="H14" s="47">
        <v>8</v>
      </c>
      <c r="I14" s="43">
        <v>4.5</v>
      </c>
      <c r="J14" s="44">
        <v>0</v>
      </c>
      <c r="K14" s="43"/>
      <c r="L14" s="45">
        <f t="shared" si="2"/>
        <v>8</v>
      </c>
      <c r="M14" s="46">
        <f t="shared" si="3"/>
        <v>4.5</v>
      </c>
      <c r="N14" t="s">
        <v>43</v>
      </c>
      <c r="O14" s="23">
        <f t="shared" si="4"/>
        <v>8.85</v>
      </c>
      <c r="P14" s="55">
        <f t="shared" si="5"/>
        <v>0.15000000000000036</v>
      </c>
      <c r="Q14" s="55">
        <f t="shared" si="6"/>
        <v>-0.16999999999999993</v>
      </c>
      <c r="R14" s="3" t="s">
        <v>9</v>
      </c>
      <c r="S14" s="4"/>
    </row>
    <row r="15" spans="1:19">
      <c r="A15" s="3" t="s">
        <v>8</v>
      </c>
      <c r="B15" s="8">
        <v>0</v>
      </c>
      <c r="C15" s="43"/>
      <c r="D15" s="44">
        <v>5</v>
      </c>
      <c r="E15" s="43">
        <v>4.4000000000000004</v>
      </c>
      <c r="F15" s="45">
        <f t="shared" si="0"/>
        <v>5</v>
      </c>
      <c r="G15" s="46">
        <f t="shared" si="1"/>
        <v>4.4000000000000004</v>
      </c>
      <c r="H15" s="47">
        <v>4</v>
      </c>
      <c r="I15" s="43">
        <v>4.2</v>
      </c>
      <c r="J15" s="44">
        <v>5</v>
      </c>
      <c r="K15" s="43">
        <v>4.26</v>
      </c>
      <c r="L15" s="45">
        <f t="shared" si="2"/>
        <v>9</v>
      </c>
      <c r="M15" s="46">
        <f t="shared" si="3"/>
        <v>4.2333333333333325</v>
      </c>
      <c r="N15" t="s">
        <v>32</v>
      </c>
      <c r="O15" s="23">
        <f t="shared" si="4"/>
        <v>8.6333333333333329</v>
      </c>
      <c r="P15" s="55">
        <f t="shared" si="5"/>
        <v>-0.16666666666666785</v>
      </c>
      <c r="Q15" s="55">
        <f t="shared" si="6"/>
        <v>-0.73333333333333162</v>
      </c>
      <c r="R15" s="3" t="s">
        <v>8</v>
      </c>
    </row>
    <row r="16" spans="1:19">
      <c r="A16" s="3" t="s">
        <v>10</v>
      </c>
      <c r="B16" s="8">
        <v>0</v>
      </c>
      <c r="C16" s="43"/>
      <c r="D16" s="44">
        <v>5</v>
      </c>
      <c r="E16" s="43">
        <v>4.18</v>
      </c>
      <c r="F16" s="45">
        <f t="shared" si="0"/>
        <v>5</v>
      </c>
      <c r="G16" s="46">
        <f t="shared" si="1"/>
        <v>4.18</v>
      </c>
      <c r="H16" s="47">
        <v>1</v>
      </c>
      <c r="I16" s="43">
        <v>4.1900000000000004</v>
      </c>
      <c r="J16" s="28">
        <v>5</v>
      </c>
      <c r="K16" s="43">
        <v>4.2300000000000004</v>
      </c>
      <c r="L16" s="45">
        <f t="shared" si="2"/>
        <v>6</v>
      </c>
      <c r="M16" s="46">
        <f t="shared" si="3"/>
        <v>4.2233333333333336</v>
      </c>
      <c r="N16" s="52" t="s">
        <v>35</v>
      </c>
      <c r="O16" s="23">
        <f t="shared" si="4"/>
        <v>8.4033333333333324</v>
      </c>
      <c r="P16" s="55">
        <f t="shared" si="5"/>
        <v>4.333333333333389E-2</v>
      </c>
      <c r="Q16" s="55">
        <f t="shared" si="6"/>
        <v>-1.1800000000000006</v>
      </c>
      <c r="R16" s="3" t="s">
        <v>10</v>
      </c>
    </row>
    <row r="17" spans="1:21">
      <c r="A17" s="3" t="s">
        <v>7</v>
      </c>
      <c r="B17" s="8">
        <v>0</v>
      </c>
      <c r="C17" s="43"/>
      <c r="D17" s="44">
        <v>6</v>
      </c>
      <c r="E17" s="43">
        <v>4.03</v>
      </c>
      <c r="F17" s="45">
        <f t="shared" si="0"/>
        <v>6</v>
      </c>
      <c r="G17" s="46">
        <f t="shared" si="1"/>
        <v>4.03</v>
      </c>
      <c r="H17" s="47">
        <v>1</v>
      </c>
      <c r="I17" s="43">
        <v>3.95</v>
      </c>
      <c r="J17" s="44">
        <v>5</v>
      </c>
      <c r="K17" s="43">
        <v>4.22</v>
      </c>
      <c r="L17" s="45">
        <f t="shared" si="2"/>
        <v>6</v>
      </c>
      <c r="M17" s="46">
        <f t="shared" si="3"/>
        <v>4.1749999999999998</v>
      </c>
      <c r="N17" s="52" t="s">
        <v>36</v>
      </c>
      <c r="O17" s="23">
        <f t="shared" si="4"/>
        <v>8.2050000000000001</v>
      </c>
      <c r="P17" s="55">
        <f t="shared" si="5"/>
        <v>0.14499999999999957</v>
      </c>
      <c r="Q17" s="55">
        <f t="shared" si="6"/>
        <v>-0.92999999999999972</v>
      </c>
      <c r="R17" s="3" t="s">
        <v>7</v>
      </c>
    </row>
    <row r="18" spans="1:21">
      <c r="A18" s="3" t="s">
        <v>11</v>
      </c>
      <c r="B18" s="16">
        <v>0</v>
      </c>
      <c r="C18" s="43"/>
      <c r="D18" s="44">
        <v>6</v>
      </c>
      <c r="E18" s="43">
        <v>3.92</v>
      </c>
      <c r="F18" s="45">
        <f t="shared" si="0"/>
        <v>6</v>
      </c>
      <c r="G18" s="46">
        <f t="shared" si="1"/>
        <v>3.92</v>
      </c>
      <c r="H18" s="47">
        <v>1</v>
      </c>
      <c r="I18" s="43">
        <v>4.51</v>
      </c>
      <c r="J18" s="28">
        <v>5</v>
      </c>
      <c r="K18" s="43">
        <v>4.2</v>
      </c>
      <c r="L18" s="45">
        <f t="shared" si="2"/>
        <v>6</v>
      </c>
      <c r="M18" s="46">
        <f t="shared" si="3"/>
        <v>4.251666666666666</v>
      </c>
      <c r="N18" s="52" t="s">
        <v>36</v>
      </c>
      <c r="O18" s="23">
        <f t="shared" si="4"/>
        <v>8.1716666666666669</v>
      </c>
      <c r="P18" s="55">
        <f t="shared" si="5"/>
        <v>0.33166666666666611</v>
      </c>
      <c r="Q18" s="55">
        <f t="shared" si="6"/>
        <v>-1.2199999999999989</v>
      </c>
      <c r="R18" s="3" t="s">
        <v>11</v>
      </c>
    </row>
    <row r="19" spans="1:21">
      <c r="A19" s="3" t="s">
        <v>13</v>
      </c>
      <c r="B19" s="8">
        <v>0</v>
      </c>
      <c r="C19" s="43"/>
      <c r="D19" s="44">
        <v>5</v>
      </c>
      <c r="E19" s="43">
        <v>4</v>
      </c>
      <c r="F19" s="45">
        <f t="shared" si="0"/>
        <v>5</v>
      </c>
      <c r="G19" s="46">
        <f t="shared" si="1"/>
        <v>4</v>
      </c>
      <c r="H19" s="47">
        <v>1</v>
      </c>
      <c r="I19" s="43">
        <v>3.8</v>
      </c>
      <c r="J19" s="28">
        <v>5</v>
      </c>
      <c r="K19" s="43">
        <v>3.68</v>
      </c>
      <c r="L19" s="45">
        <f t="shared" si="2"/>
        <v>6</v>
      </c>
      <c r="M19" s="46">
        <f t="shared" si="3"/>
        <v>3.7000000000000006</v>
      </c>
      <c r="N19" s="52" t="s">
        <v>35</v>
      </c>
      <c r="O19" s="23">
        <f t="shared" si="4"/>
        <v>7.7000000000000011</v>
      </c>
      <c r="P19" s="55">
        <f t="shared" si="5"/>
        <v>-0.29999999999999938</v>
      </c>
      <c r="Q19" s="55">
        <f t="shared" si="6"/>
        <v>-0.58000000000000007</v>
      </c>
      <c r="R19" s="3" t="s">
        <v>13</v>
      </c>
    </row>
    <row r="20" spans="1:21">
      <c r="A20" s="3" t="s">
        <v>12</v>
      </c>
      <c r="B20" s="16">
        <v>0</v>
      </c>
      <c r="C20" s="43"/>
      <c r="D20" s="44">
        <v>6</v>
      </c>
      <c r="E20" s="43">
        <v>3.65</v>
      </c>
      <c r="F20" s="45">
        <f t="shared" si="0"/>
        <v>6</v>
      </c>
      <c r="G20" s="46">
        <f t="shared" si="1"/>
        <v>3.65</v>
      </c>
      <c r="H20" s="47">
        <v>6</v>
      </c>
      <c r="I20" s="43">
        <v>3.6</v>
      </c>
      <c r="J20" s="28">
        <v>5</v>
      </c>
      <c r="K20" s="43">
        <v>3.52</v>
      </c>
      <c r="L20" s="45">
        <f t="shared" si="2"/>
        <v>11</v>
      </c>
      <c r="M20" s="46">
        <f t="shared" si="3"/>
        <v>3.5636363636363639</v>
      </c>
      <c r="N20" s="52" t="s">
        <v>51</v>
      </c>
      <c r="O20" s="23">
        <f t="shared" si="4"/>
        <v>7.2136363636363638</v>
      </c>
      <c r="P20" s="55">
        <f t="shared" si="5"/>
        <v>-8.6363636363635976E-2</v>
      </c>
      <c r="Q20" s="55">
        <f t="shared" si="6"/>
        <v>-0.81624999999999925</v>
      </c>
      <c r="R20" s="3" t="s">
        <v>12</v>
      </c>
    </row>
    <row r="22" spans="1:21" ht="18">
      <c r="A22" s="57" t="s">
        <v>56</v>
      </c>
      <c r="B22" s="16"/>
      <c r="D22" s="28"/>
      <c r="H22" s="27"/>
      <c r="J22" s="28"/>
      <c r="U22" s="9"/>
    </row>
    <row r="23" spans="1:21">
      <c r="B23" s="10" t="s">
        <v>17</v>
      </c>
      <c r="C23" s="10" t="s">
        <v>17</v>
      </c>
      <c r="D23" s="10" t="s">
        <v>18</v>
      </c>
      <c r="E23" s="10" t="s">
        <v>18</v>
      </c>
      <c r="F23" s="17" t="s">
        <v>19</v>
      </c>
      <c r="G23" s="17" t="s">
        <v>19</v>
      </c>
      <c r="H23" s="10" t="s">
        <v>17</v>
      </c>
      <c r="I23" s="10" t="s">
        <v>17</v>
      </c>
      <c r="J23" s="10" t="s">
        <v>18</v>
      </c>
      <c r="K23" s="10" t="s">
        <v>18</v>
      </c>
      <c r="L23" s="17" t="s">
        <v>19</v>
      </c>
      <c r="M23" s="17" t="s">
        <v>19</v>
      </c>
      <c r="U23" s="9"/>
    </row>
    <row r="24" spans="1:21">
      <c r="A24" s="7"/>
      <c r="B24" s="14" t="s">
        <v>0</v>
      </c>
      <c r="C24" s="14" t="s">
        <v>0</v>
      </c>
      <c r="D24" s="14" t="s">
        <v>0</v>
      </c>
      <c r="E24" s="14" t="s">
        <v>0</v>
      </c>
      <c r="F24" s="18" t="s">
        <v>0</v>
      </c>
      <c r="G24" s="18" t="s">
        <v>0</v>
      </c>
      <c r="H24" s="15" t="s">
        <v>15</v>
      </c>
      <c r="I24" s="15" t="s">
        <v>15</v>
      </c>
      <c r="J24" s="15" t="s">
        <v>15</v>
      </c>
      <c r="K24" s="15" t="s">
        <v>15</v>
      </c>
      <c r="L24" s="19" t="s">
        <v>15</v>
      </c>
      <c r="M24" s="19" t="s">
        <v>15</v>
      </c>
      <c r="U24" s="9"/>
    </row>
    <row r="25" spans="1:21">
      <c r="A25" s="2" t="s">
        <v>1</v>
      </c>
      <c r="B25" s="35" t="s">
        <v>22</v>
      </c>
      <c r="C25" s="36" t="s">
        <v>16</v>
      </c>
      <c r="D25" s="35" t="s">
        <v>22</v>
      </c>
      <c r="E25" s="36" t="s">
        <v>16</v>
      </c>
      <c r="F25" s="37" t="s">
        <v>22</v>
      </c>
      <c r="G25" s="37" t="s">
        <v>16</v>
      </c>
      <c r="H25" s="35" t="s">
        <v>22</v>
      </c>
      <c r="I25" s="36" t="s">
        <v>16</v>
      </c>
      <c r="J25" s="35" t="s">
        <v>22</v>
      </c>
      <c r="K25" s="36" t="s">
        <v>16</v>
      </c>
      <c r="L25" s="37" t="s">
        <v>22</v>
      </c>
      <c r="M25" s="37" t="s">
        <v>16</v>
      </c>
      <c r="U25" s="9"/>
    </row>
    <row r="26" spans="1:21">
      <c r="A26" s="42" t="s">
        <v>14</v>
      </c>
      <c r="B26" s="16">
        <v>3</v>
      </c>
      <c r="C26" s="43">
        <v>7.75</v>
      </c>
      <c r="D26" s="44">
        <v>0</v>
      </c>
      <c r="E26" s="43"/>
      <c r="F26" s="45">
        <f>B26+D26</f>
        <v>3</v>
      </c>
      <c r="G26" s="46">
        <f>((B26*C26)+(D26*E26))/(B26+D26)</f>
        <v>7.75</v>
      </c>
      <c r="H26" s="47">
        <v>4</v>
      </c>
      <c r="I26" s="11">
        <v>6.9</v>
      </c>
      <c r="J26" s="29">
        <v>0</v>
      </c>
      <c r="K26" s="11"/>
      <c r="L26" s="45">
        <f>H26+J26</f>
        <v>4</v>
      </c>
      <c r="M26" s="46">
        <f>((H26*I26)+(J26*K26))/(H26+J26)</f>
        <v>6.9</v>
      </c>
      <c r="N26" t="s">
        <v>27</v>
      </c>
      <c r="Q26" s="6"/>
      <c r="U26" s="9"/>
    </row>
    <row r="27" spans="1:21">
      <c r="A27" s="3" t="s">
        <v>2</v>
      </c>
      <c r="B27" s="8">
        <v>12</v>
      </c>
      <c r="C27" s="48">
        <v>6.17</v>
      </c>
      <c r="D27" s="44">
        <v>0</v>
      </c>
      <c r="E27" s="9"/>
      <c r="F27" s="45">
        <f>B27+D27</f>
        <v>12</v>
      </c>
      <c r="G27" s="46">
        <f>((B27*C27)+(D27*E27))/(B27+D27)</f>
        <v>6.169999999999999</v>
      </c>
      <c r="H27" s="47">
        <v>14</v>
      </c>
      <c r="I27" s="20">
        <v>6.79</v>
      </c>
      <c r="J27" s="44">
        <v>0</v>
      </c>
      <c r="K27" s="10"/>
      <c r="L27" s="45">
        <f>H27+J27</f>
        <v>14</v>
      </c>
      <c r="M27" s="46">
        <f>((H27*I27)+(J27*K27))/(H27+J27)</f>
        <v>6.79</v>
      </c>
      <c r="N27" t="s">
        <v>52</v>
      </c>
      <c r="Q27" s="6"/>
      <c r="U27" s="9"/>
    </row>
    <row r="28" spans="1:21">
      <c r="A28" s="3" t="s">
        <v>4</v>
      </c>
      <c r="B28" s="16">
        <v>7</v>
      </c>
      <c r="C28" s="48">
        <v>6.26</v>
      </c>
      <c r="D28" s="44">
        <v>0</v>
      </c>
      <c r="E28" s="9"/>
      <c r="F28" s="45">
        <f t="shared" ref="F28:F38" si="7">B28+D28</f>
        <v>7</v>
      </c>
      <c r="G28" s="46">
        <f t="shared" ref="G28:G38" si="8">((B28*C28)+(D28*E28))/(B28+D28)</f>
        <v>6.26</v>
      </c>
      <c r="H28" s="47">
        <v>10</v>
      </c>
      <c r="I28" s="20">
        <v>6.99</v>
      </c>
      <c r="J28" s="44">
        <v>0</v>
      </c>
      <c r="K28" s="10"/>
      <c r="L28" s="45">
        <f t="shared" ref="L28:L38" si="9">H28+J28</f>
        <v>10</v>
      </c>
      <c r="M28" s="46">
        <f t="shared" ref="M28:M38" si="10">((H28*I28)+(J28*K28))/(H28+J28)</f>
        <v>6.99</v>
      </c>
      <c r="N28" t="s">
        <v>45</v>
      </c>
      <c r="Q28" s="6"/>
      <c r="U28" s="9"/>
    </row>
    <row r="29" spans="1:21">
      <c r="A29" s="3" t="s">
        <v>6</v>
      </c>
      <c r="B29" s="16">
        <v>5</v>
      </c>
      <c r="C29" s="48">
        <v>6.47</v>
      </c>
      <c r="D29" s="44">
        <v>0</v>
      </c>
      <c r="E29" s="9"/>
      <c r="F29" s="45">
        <f>B29+D29</f>
        <v>5</v>
      </c>
      <c r="G29" s="46">
        <f>((B29*C29)+(D29*E29))/(B29+D29)</f>
        <v>6.4700000000000006</v>
      </c>
      <c r="H29" s="47">
        <v>1</v>
      </c>
      <c r="I29" s="20">
        <v>6.97</v>
      </c>
      <c r="J29" s="44">
        <v>0</v>
      </c>
      <c r="K29" s="10"/>
      <c r="L29" s="45">
        <f>H29+J29</f>
        <v>1</v>
      </c>
      <c r="M29" s="46">
        <f>((H29*I29)+(J29*K29))/(H29+J29)</f>
        <v>6.97</v>
      </c>
      <c r="N29" t="s">
        <v>46</v>
      </c>
    </row>
    <row r="30" spans="1:21">
      <c r="A30" s="3" t="s">
        <v>5</v>
      </c>
      <c r="B30" s="16">
        <v>9</v>
      </c>
      <c r="C30" s="43">
        <v>6.09</v>
      </c>
      <c r="D30" s="44">
        <v>4</v>
      </c>
      <c r="E30" s="16">
        <v>5.95</v>
      </c>
      <c r="F30" s="45">
        <f>B30+D30</f>
        <v>13</v>
      </c>
      <c r="G30" s="46">
        <f>((B30*C30)+(D30*E30))/(B30+D30)</f>
        <v>6.0469230769230773</v>
      </c>
      <c r="H30" s="47">
        <v>13</v>
      </c>
      <c r="I30" s="21">
        <v>6.66</v>
      </c>
      <c r="J30" s="31">
        <v>5</v>
      </c>
      <c r="K30" s="10">
        <v>6.04</v>
      </c>
      <c r="L30" s="45">
        <f>H30+J30</f>
        <v>18</v>
      </c>
      <c r="M30" s="46">
        <f>((H30*I30)+(J30*K30))/(H30+J30)</f>
        <v>6.4877777777777776</v>
      </c>
      <c r="N30" t="s">
        <v>44</v>
      </c>
      <c r="Q30" s="6"/>
      <c r="U30" s="9"/>
    </row>
    <row r="31" spans="1:21">
      <c r="A31" s="3" t="s">
        <v>3</v>
      </c>
      <c r="B31" s="16">
        <v>13</v>
      </c>
      <c r="C31" s="48">
        <v>5.69</v>
      </c>
      <c r="D31" s="44">
        <v>0</v>
      </c>
      <c r="E31" s="9"/>
      <c r="F31" s="45">
        <f t="shared" si="7"/>
        <v>13</v>
      </c>
      <c r="G31" s="46">
        <f t="shared" si="8"/>
        <v>5.6899999999999995</v>
      </c>
      <c r="H31" s="47">
        <v>7</v>
      </c>
      <c r="I31" s="20">
        <v>6.59</v>
      </c>
      <c r="J31" s="44">
        <v>0</v>
      </c>
      <c r="K31" s="10"/>
      <c r="L31" s="45">
        <f t="shared" si="9"/>
        <v>7</v>
      </c>
      <c r="M31" s="46">
        <f t="shared" si="10"/>
        <v>6.589999999999999</v>
      </c>
      <c r="N31" t="s">
        <v>47</v>
      </c>
      <c r="Q31" s="6"/>
      <c r="U31" s="9"/>
    </row>
    <row r="32" spans="1:21">
      <c r="A32" s="3" t="s">
        <v>9</v>
      </c>
      <c r="B32" s="16">
        <v>4</v>
      </c>
      <c r="C32" s="48">
        <v>6.64</v>
      </c>
      <c r="D32" s="44">
        <v>0</v>
      </c>
      <c r="E32" s="9"/>
      <c r="F32" s="45">
        <f t="shared" si="7"/>
        <v>4</v>
      </c>
      <c r="G32" s="46">
        <f t="shared" si="8"/>
        <v>6.64</v>
      </c>
      <c r="H32" s="47">
        <v>8</v>
      </c>
      <c r="I32" s="20">
        <v>6.47</v>
      </c>
      <c r="J32" s="44">
        <v>0</v>
      </c>
      <c r="K32" s="12"/>
      <c r="L32" s="45">
        <f t="shared" si="9"/>
        <v>8</v>
      </c>
      <c r="M32" s="46">
        <f t="shared" si="10"/>
        <v>6.47</v>
      </c>
      <c r="N32" t="s">
        <v>48</v>
      </c>
      <c r="Q32" s="6"/>
      <c r="U32" s="9"/>
    </row>
    <row r="33" spans="1:21">
      <c r="A33" s="3" t="s">
        <v>8</v>
      </c>
      <c r="B33" s="8">
        <v>0</v>
      </c>
      <c r="C33" s="8"/>
      <c r="D33" s="30">
        <v>5</v>
      </c>
      <c r="E33" s="11">
        <v>6.46</v>
      </c>
      <c r="F33" s="45">
        <f t="shared" si="7"/>
        <v>5</v>
      </c>
      <c r="G33" s="46">
        <f t="shared" si="8"/>
        <v>6.4599999999999991</v>
      </c>
      <c r="H33" s="47">
        <v>4</v>
      </c>
      <c r="I33" s="8">
        <v>5.61</v>
      </c>
      <c r="J33" s="30">
        <v>5</v>
      </c>
      <c r="K33" s="12">
        <v>5.82</v>
      </c>
      <c r="L33" s="45">
        <f t="shared" si="9"/>
        <v>9</v>
      </c>
      <c r="M33" s="46">
        <f t="shared" si="10"/>
        <v>5.7266666666666675</v>
      </c>
      <c r="N33" t="s">
        <v>32</v>
      </c>
      <c r="Q33" s="6"/>
      <c r="U33" s="9"/>
    </row>
    <row r="34" spans="1:21">
      <c r="A34" s="3" t="s">
        <v>10</v>
      </c>
      <c r="B34" s="8">
        <v>0</v>
      </c>
      <c r="C34" s="9"/>
      <c r="D34" s="30">
        <v>5</v>
      </c>
      <c r="E34" s="43">
        <v>6.74</v>
      </c>
      <c r="F34" s="45">
        <f t="shared" si="7"/>
        <v>5</v>
      </c>
      <c r="G34" s="46">
        <f t="shared" si="8"/>
        <v>6.74</v>
      </c>
      <c r="H34" s="47">
        <v>0</v>
      </c>
      <c r="I34" s="49"/>
      <c r="J34" s="29">
        <v>5</v>
      </c>
      <c r="K34" s="11">
        <v>5.56</v>
      </c>
      <c r="L34" s="45">
        <f t="shared" si="9"/>
        <v>5</v>
      </c>
      <c r="M34" s="46">
        <f t="shared" si="10"/>
        <v>5.56</v>
      </c>
      <c r="N34" t="s">
        <v>33</v>
      </c>
      <c r="Q34" s="6"/>
      <c r="U34" s="9"/>
    </row>
    <row r="35" spans="1:21">
      <c r="A35" s="3" t="s">
        <v>7</v>
      </c>
      <c r="B35" s="8">
        <v>0</v>
      </c>
      <c r="C35" s="43"/>
      <c r="D35" s="44">
        <v>6</v>
      </c>
      <c r="E35" s="8">
        <v>5.97</v>
      </c>
      <c r="F35" s="45">
        <f t="shared" si="7"/>
        <v>6</v>
      </c>
      <c r="G35" s="46">
        <f t="shared" si="8"/>
        <v>5.97</v>
      </c>
      <c r="H35" s="47">
        <v>0</v>
      </c>
      <c r="I35" s="49"/>
      <c r="J35" s="29">
        <v>5</v>
      </c>
      <c r="K35" s="10">
        <v>5.04</v>
      </c>
      <c r="L35" s="45">
        <f t="shared" si="9"/>
        <v>5</v>
      </c>
      <c r="M35" s="46">
        <f t="shared" si="10"/>
        <v>5.04</v>
      </c>
      <c r="N35" t="s">
        <v>49</v>
      </c>
      <c r="Q35" s="6"/>
      <c r="U35" s="9"/>
    </row>
    <row r="36" spans="1:21">
      <c r="A36" s="3" t="s">
        <v>11</v>
      </c>
      <c r="B36" s="16">
        <v>0</v>
      </c>
      <c r="C36" s="9"/>
      <c r="D36" s="32">
        <v>6</v>
      </c>
      <c r="E36" s="43">
        <v>6.1</v>
      </c>
      <c r="F36" s="45">
        <f t="shared" si="7"/>
        <v>6</v>
      </c>
      <c r="G36" s="46">
        <f t="shared" si="8"/>
        <v>6.0999999999999988</v>
      </c>
      <c r="H36" s="47">
        <v>0</v>
      </c>
      <c r="I36" s="49"/>
      <c r="J36" s="29">
        <v>5</v>
      </c>
      <c r="K36" s="11">
        <v>4.88</v>
      </c>
      <c r="L36" s="45">
        <f t="shared" si="9"/>
        <v>5</v>
      </c>
      <c r="M36" s="46">
        <f t="shared" si="10"/>
        <v>4.88</v>
      </c>
      <c r="N36" t="s">
        <v>34</v>
      </c>
      <c r="Q36" s="6"/>
      <c r="U36" s="9"/>
    </row>
    <row r="37" spans="1:21">
      <c r="A37" s="3" t="s">
        <v>13</v>
      </c>
      <c r="B37" s="8">
        <v>0</v>
      </c>
      <c r="C37" s="9"/>
      <c r="D37" s="30">
        <v>5</v>
      </c>
      <c r="E37" s="43">
        <v>5.84</v>
      </c>
      <c r="F37" s="45">
        <f t="shared" si="7"/>
        <v>5</v>
      </c>
      <c r="G37" s="46">
        <f t="shared" si="8"/>
        <v>5.84</v>
      </c>
      <c r="H37" s="47">
        <v>0</v>
      </c>
      <c r="I37" s="49"/>
      <c r="J37" s="30">
        <v>5</v>
      </c>
      <c r="K37" s="13">
        <v>5.26</v>
      </c>
      <c r="L37" s="45">
        <f t="shared" si="9"/>
        <v>5</v>
      </c>
      <c r="M37" s="46">
        <f t="shared" si="10"/>
        <v>5.26</v>
      </c>
      <c r="N37" t="s">
        <v>50</v>
      </c>
      <c r="Q37" s="6"/>
      <c r="U37" s="9"/>
    </row>
    <row r="38" spans="1:21">
      <c r="A38" s="3" t="s">
        <v>12</v>
      </c>
      <c r="B38" s="16">
        <v>0</v>
      </c>
      <c r="C38" s="9"/>
      <c r="D38" s="32">
        <v>6</v>
      </c>
      <c r="E38" s="43">
        <v>5.8</v>
      </c>
      <c r="F38" s="45">
        <f t="shared" si="7"/>
        <v>6</v>
      </c>
      <c r="G38" s="46">
        <f t="shared" si="8"/>
        <v>5.8</v>
      </c>
      <c r="H38" s="47">
        <v>3</v>
      </c>
      <c r="I38" s="43">
        <v>5.39</v>
      </c>
      <c r="J38" s="29">
        <v>5</v>
      </c>
      <c r="K38" s="11">
        <v>4.74</v>
      </c>
      <c r="L38" s="45">
        <f t="shared" si="9"/>
        <v>8</v>
      </c>
      <c r="M38" s="46">
        <f t="shared" si="10"/>
        <v>4.9837500000000006</v>
      </c>
      <c r="N38" t="s">
        <v>32</v>
      </c>
      <c r="Q38" s="6"/>
      <c r="U38" s="9"/>
    </row>
    <row r="39" spans="1:21">
      <c r="H39" s="24"/>
      <c r="U39" s="9"/>
    </row>
    <row r="40" spans="1:21">
      <c r="H40" s="112" t="s">
        <v>885</v>
      </c>
      <c r="U40" s="9"/>
    </row>
    <row r="41" spans="1:21">
      <c r="H41" s="112"/>
      <c r="I41" s="112" t="s">
        <v>882</v>
      </c>
      <c r="U41" s="9"/>
    </row>
    <row r="42" spans="1:21">
      <c r="I42" s="112" t="s">
        <v>883</v>
      </c>
      <c r="U42" s="9"/>
    </row>
    <row r="43" spans="1:21">
      <c r="I43" s="112" t="s">
        <v>884</v>
      </c>
      <c r="U43" s="9"/>
    </row>
    <row r="44" spans="1:21">
      <c r="U44" s="9"/>
    </row>
    <row r="45" spans="1:21">
      <c r="U45" s="9"/>
    </row>
    <row r="46" spans="1:21">
      <c r="U46" s="3"/>
    </row>
    <row r="47" spans="1:21">
      <c r="U47" s="3"/>
    </row>
    <row r="48" spans="1:21">
      <c r="U48" s="3"/>
    </row>
  </sheetData>
  <sortState ref="A8:R20">
    <sortCondition descending="1" ref="O8:O20"/>
  </sortState>
  <phoneticPr fontId="12" type="noConversion"/>
  <printOptions gridLines="1"/>
  <pageMargins left="0.5" right="0.5" top="1" bottom="1" header="0.5" footer="0.5"/>
  <pageSetup scale="74" orientation="landscape" horizontalDpi="429496729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88"/>
  <sheetViews>
    <sheetView workbookViewId="0">
      <selection activeCell="J23" sqref="J23"/>
    </sheetView>
  </sheetViews>
  <sheetFormatPr baseColWidth="10" defaultColWidth="8.83203125" defaultRowHeight="14" x14ac:dyDescent="0"/>
  <cols>
    <col min="1" max="1" width="11" customWidth="1"/>
    <col min="3" max="3" width="6.5" customWidth="1"/>
    <col min="4" max="4" width="10.83203125" customWidth="1"/>
    <col min="5" max="5" width="6.83203125" customWidth="1"/>
    <col min="6" max="7" width="8" customWidth="1"/>
    <col min="8" max="8" width="48.6640625" customWidth="1"/>
  </cols>
  <sheetData>
    <row r="1" spans="1:8">
      <c r="A1" t="s">
        <v>57</v>
      </c>
    </row>
    <row r="3" spans="1:8">
      <c r="A3" t="s">
        <v>1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</row>
    <row r="4" spans="1:8">
      <c r="A4" s="58" t="s">
        <v>11</v>
      </c>
      <c r="B4">
        <v>1</v>
      </c>
      <c r="C4" t="s">
        <v>65</v>
      </c>
      <c r="D4" t="s">
        <v>66</v>
      </c>
      <c r="E4">
        <v>6.3</v>
      </c>
      <c r="F4">
        <v>3.4</v>
      </c>
      <c r="G4" t="s">
        <v>67</v>
      </c>
    </row>
    <row r="5" spans="1:8">
      <c r="A5" s="58" t="s">
        <v>11</v>
      </c>
      <c r="B5">
        <v>2</v>
      </c>
      <c r="C5" t="s">
        <v>65</v>
      </c>
      <c r="D5" t="s">
        <v>66</v>
      </c>
      <c r="E5">
        <v>6.5</v>
      </c>
      <c r="F5">
        <v>4.0999999999999996</v>
      </c>
      <c r="G5" t="s">
        <v>67</v>
      </c>
    </row>
    <row r="6" spans="1:8">
      <c r="A6" s="58" t="s">
        <v>11</v>
      </c>
      <c r="B6">
        <v>3</v>
      </c>
      <c r="C6" t="s">
        <v>65</v>
      </c>
      <c r="D6" t="s">
        <v>66</v>
      </c>
      <c r="E6">
        <v>6</v>
      </c>
      <c r="F6">
        <v>4</v>
      </c>
      <c r="G6" t="s">
        <v>67</v>
      </c>
    </row>
    <row r="7" spans="1:8">
      <c r="A7" s="58" t="s">
        <v>11</v>
      </c>
      <c r="B7">
        <v>4</v>
      </c>
      <c r="C7" t="s">
        <v>68</v>
      </c>
      <c r="D7" t="s">
        <v>69</v>
      </c>
      <c r="E7">
        <v>5.6</v>
      </c>
      <c r="F7">
        <v>3.8</v>
      </c>
      <c r="G7" t="s">
        <v>67</v>
      </c>
    </row>
    <row r="8" spans="1:8">
      <c r="A8" s="58" t="s">
        <v>11</v>
      </c>
      <c r="B8">
        <v>5</v>
      </c>
      <c r="C8" t="s">
        <v>65</v>
      </c>
      <c r="D8" t="s">
        <v>70</v>
      </c>
      <c r="E8">
        <v>6.5</v>
      </c>
      <c r="F8">
        <v>4.2</v>
      </c>
      <c r="G8" t="s">
        <v>67</v>
      </c>
    </row>
    <row r="9" spans="1:8">
      <c r="A9" s="58" t="s">
        <v>11</v>
      </c>
      <c r="B9">
        <v>6</v>
      </c>
      <c r="C9" t="s">
        <v>65</v>
      </c>
      <c r="D9" t="s">
        <v>66</v>
      </c>
      <c r="E9">
        <v>5.7</v>
      </c>
      <c r="F9">
        <v>4</v>
      </c>
      <c r="G9" t="s">
        <v>71</v>
      </c>
      <c r="H9" t="s">
        <v>72</v>
      </c>
    </row>
    <row r="10" spans="1:8">
      <c r="A10" s="58"/>
    </row>
    <row r="11" spans="1:8">
      <c r="A11" s="58"/>
      <c r="D11" s="10" t="s">
        <v>73</v>
      </c>
      <c r="E11" s="6">
        <f>AVERAGE(E4:E9)</f>
        <v>6.1000000000000005</v>
      </c>
      <c r="F11" s="6">
        <f>AVERAGE(F4:F9)</f>
        <v>3.9166666666666665</v>
      </c>
      <c r="G11" s="5"/>
    </row>
    <row r="12" spans="1:8">
      <c r="A12" s="58"/>
      <c r="D12" s="10" t="s">
        <v>74</v>
      </c>
      <c r="E12" s="5">
        <f>MIN(E4:E9)</f>
        <v>5.6</v>
      </c>
      <c r="F12" s="5">
        <f>MIN(F4:F9)</f>
        <v>3.4</v>
      </c>
      <c r="G12" s="5"/>
    </row>
    <row r="13" spans="1:8">
      <c r="A13" s="58"/>
      <c r="D13" s="10" t="s">
        <v>75</v>
      </c>
      <c r="E13" s="5">
        <f>MAX(E4:E9)</f>
        <v>6.5</v>
      </c>
      <c r="F13" s="5">
        <f>MAX(F4:F9)</f>
        <v>4.2</v>
      </c>
      <c r="G13" s="5"/>
    </row>
    <row r="14" spans="1:8">
      <c r="A14" s="58"/>
      <c r="D14" s="10" t="s">
        <v>76</v>
      </c>
      <c r="E14" s="5">
        <f>MEDIAN(E4:E9)</f>
        <v>6.15</v>
      </c>
      <c r="F14" s="5">
        <f>MEDIAN(F4:F9)</f>
        <v>4</v>
      </c>
      <c r="G14" s="5"/>
    </row>
    <row r="16" spans="1:8" s="59" customFormat="1">
      <c r="A16" s="59" t="s">
        <v>1</v>
      </c>
      <c r="B16" s="59" t="s">
        <v>58</v>
      </c>
      <c r="C16" s="59" t="s">
        <v>59</v>
      </c>
      <c r="D16" s="59" t="s">
        <v>60</v>
      </c>
      <c r="E16" s="59" t="s">
        <v>61</v>
      </c>
      <c r="F16" s="59" t="s">
        <v>62</v>
      </c>
      <c r="H16" s="59" t="s">
        <v>64</v>
      </c>
    </row>
    <row r="17" spans="1:8">
      <c r="A17" s="58" t="s">
        <v>12</v>
      </c>
      <c r="B17">
        <v>1</v>
      </c>
      <c r="C17" t="s">
        <v>65</v>
      </c>
      <c r="D17" t="s">
        <v>77</v>
      </c>
      <c r="E17" s="5">
        <v>6.6</v>
      </c>
      <c r="F17" s="5">
        <v>3.6</v>
      </c>
      <c r="G17" s="5" t="s">
        <v>78</v>
      </c>
    </row>
    <row r="18" spans="1:8">
      <c r="A18" s="58" t="s">
        <v>12</v>
      </c>
      <c r="B18">
        <v>2</v>
      </c>
      <c r="C18" t="s">
        <v>65</v>
      </c>
      <c r="D18" t="s">
        <v>77</v>
      </c>
      <c r="E18" s="5">
        <v>6</v>
      </c>
      <c r="F18" s="5">
        <v>3.6</v>
      </c>
      <c r="G18" s="5" t="s">
        <v>78</v>
      </c>
    </row>
    <row r="19" spans="1:8">
      <c r="A19" s="58" t="s">
        <v>12</v>
      </c>
      <c r="B19">
        <v>3</v>
      </c>
      <c r="C19" t="s">
        <v>65</v>
      </c>
      <c r="D19" t="s">
        <v>77</v>
      </c>
      <c r="E19" s="5">
        <v>5.5</v>
      </c>
      <c r="F19" s="5">
        <v>3.3</v>
      </c>
      <c r="G19" s="5" t="s">
        <v>78</v>
      </c>
    </row>
    <row r="20" spans="1:8">
      <c r="A20" s="58" t="s">
        <v>12</v>
      </c>
      <c r="B20">
        <v>4</v>
      </c>
      <c r="C20" t="s">
        <v>65</v>
      </c>
      <c r="D20" t="s">
        <v>66</v>
      </c>
      <c r="E20" s="5">
        <v>5.7</v>
      </c>
      <c r="F20" s="5">
        <v>3.9</v>
      </c>
      <c r="G20" s="5" t="s">
        <v>67</v>
      </c>
    </row>
    <row r="21" spans="1:8">
      <c r="A21" s="58" t="s">
        <v>12</v>
      </c>
      <c r="B21">
        <v>5</v>
      </c>
      <c r="C21" t="s">
        <v>65</v>
      </c>
      <c r="D21" t="s">
        <v>79</v>
      </c>
      <c r="E21" s="5">
        <v>5.8</v>
      </c>
      <c r="F21" s="5">
        <v>3.8</v>
      </c>
      <c r="G21" s="5" t="s">
        <v>67</v>
      </c>
    </row>
    <row r="22" spans="1:8">
      <c r="A22" s="58" t="s">
        <v>12</v>
      </c>
      <c r="B22">
        <v>6</v>
      </c>
      <c r="C22" t="s">
        <v>65</v>
      </c>
      <c r="D22" t="s">
        <v>66</v>
      </c>
      <c r="E22" s="5">
        <v>5.2</v>
      </c>
      <c r="F22" s="5">
        <v>3.7</v>
      </c>
      <c r="G22" s="5" t="s">
        <v>71</v>
      </c>
      <c r="H22" s="5" t="s">
        <v>72</v>
      </c>
    </row>
    <row r="23" spans="1:8">
      <c r="A23" s="58"/>
    </row>
    <row r="24" spans="1:8">
      <c r="A24" s="58"/>
      <c r="D24" s="10" t="s">
        <v>73</v>
      </c>
      <c r="E24" s="6">
        <f>AVERAGE(E17:E22)</f>
        <v>5.8000000000000007</v>
      </c>
      <c r="F24" s="6">
        <f>AVERAGE(F17:F22)</f>
        <v>3.65</v>
      </c>
      <c r="G24" s="5"/>
    </row>
    <row r="25" spans="1:8">
      <c r="A25" s="58"/>
      <c r="D25" s="10" t="s">
        <v>74</v>
      </c>
      <c r="E25" s="5">
        <f>MIN(E17:E22)</f>
        <v>5.2</v>
      </c>
      <c r="F25" s="5">
        <f>MIN(F17:F22)</f>
        <v>3.3</v>
      </c>
      <c r="G25" s="5"/>
    </row>
    <row r="26" spans="1:8">
      <c r="A26" s="58"/>
      <c r="D26" s="10" t="s">
        <v>75</v>
      </c>
      <c r="E26" s="5">
        <f>MAX(E17:E22)</f>
        <v>6.6</v>
      </c>
      <c r="F26" s="5">
        <f>MAX(F17:F22)</f>
        <v>3.9</v>
      </c>
      <c r="G26" s="5"/>
    </row>
    <row r="27" spans="1:8">
      <c r="A27" s="58"/>
      <c r="D27" s="10" t="s">
        <v>76</v>
      </c>
      <c r="E27" s="5">
        <f>MEDIAN(E17:E22)</f>
        <v>5.75</v>
      </c>
      <c r="F27" s="5">
        <f>MEDIAN(F17:F22)</f>
        <v>3.6500000000000004</v>
      </c>
      <c r="G27" s="5"/>
    </row>
    <row r="28" spans="1:8">
      <c r="A28" s="58"/>
    </row>
    <row r="29" spans="1:8">
      <c r="A29" t="s">
        <v>1</v>
      </c>
      <c r="B29" t="s">
        <v>58</v>
      </c>
      <c r="C29" t="s">
        <v>59</v>
      </c>
      <c r="D29" t="s">
        <v>60</v>
      </c>
      <c r="E29" t="s">
        <v>61</v>
      </c>
      <c r="F29" t="s">
        <v>62</v>
      </c>
      <c r="H29" t="s">
        <v>64</v>
      </c>
    </row>
    <row r="30" spans="1:8">
      <c r="A30" s="58" t="s">
        <v>13</v>
      </c>
      <c r="B30">
        <v>1</v>
      </c>
      <c r="C30" t="s">
        <v>65</v>
      </c>
      <c r="D30" t="s">
        <v>80</v>
      </c>
      <c r="E30" s="5">
        <v>5.3</v>
      </c>
      <c r="F30" s="5">
        <v>3.7</v>
      </c>
      <c r="G30" s="5" t="s">
        <v>67</v>
      </c>
    </row>
    <row r="31" spans="1:8">
      <c r="A31" s="58" t="s">
        <v>13</v>
      </c>
      <c r="B31">
        <v>2</v>
      </c>
      <c r="C31" t="s">
        <v>65</v>
      </c>
      <c r="D31" t="s">
        <v>80</v>
      </c>
      <c r="E31" s="5">
        <v>5.6</v>
      </c>
      <c r="F31" s="5">
        <v>4.0999999999999996</v>
      </c>
      <c r="G31" s="5" t="s">
        <v>67</v>
      </c>
    </row>
    <row r="32" spans="1:8">
      <c r="A32" s="58" t="s">
        <v>13</v>
      </c>
      <c r="B32">
        <v>3</v>
      </c>
      <c r="C32" t="s">
        <v>65</v>
      </c>
      <c r="D32" t="s">
        <v>80</v>
      </c>
      <c r="E32" s="5">
        <v>6.2</v>
      </c>
      <c r="F32" s="5">
        <v>4.0999999999999996</v>
      </c>
      <c r="G32" s="5" t="s">
        <v>78</v>
      </c>
    </row>
    <row r="33" spans="1:8">
      <c r="A33" s="58" t="s">
        <v>13</v>
      </c>
      <c r="B33">
        <v>4</v>
      </c>
      <c r="C33" t="s">
        <v>65</v>
      </c>
      <c r="D33" t="s">
        <v>80</v>
      </c>
      <c r="E33" s="5">
        <v>6.1</v>
      </c>
      <c r="F33" s="5">
        <v>4.0999999999999996</v>
      </c>
      <c r="G33" s="5" t="s">
        <v>78</v>
      </c>
    </row>
    <row r="34" spans="1:8">
      <c r="A34" s="58" t="s">
        <v>13</v>
      </c>
      <c r="B34">
        <v>5</v>
      </c>
      <c r="C34" t="s">
        <v>65</v>
      </c>
      <c r="D34" t="s">
        <v>80</v>
      </c>
      <c r="E34" s="5">
        <v>6</v>
      </c>
      <c r="F34" s="5">
        <v>4</v>
      </c>
      <c r="G34" s="5" t="s">
        <v>78</v>
      </c>
    </row>
    <row r="35" spans="1:8">
      <c r="A35" s="58"/>
    </row>
    <row r="36" spans="1:8">
      <c r="A36" s="58"/>
      <c r="D36" s="10" t="s">
        <v>73</v>
      </c>
      <c r="E36" s="6">
        <f>AVERAGE(E30:E34)</f>
        <v>5.839999999999999</v>
      </c>
      <c r="F36" s="6">
        <f>AVERAGE(F30:F34)</f>
        <v>4</v>
      </c>
      <c r="G36" s="5"/>
    </row>
    <row r="37" spans="1:8">
      <c r="A37" s="58"/>
      <c r="D37" s="10" t="s">
        <v>74</v>
      </c>
      <c r="E37" s="5">
        <f>MIN(E30:E34)</f>
        <v>5.3</v>
      </c>
      <c r="F37" s="5">
        <f>MIN(F30:F34)</f>
        <v>3.7</v>
      </c>
      <c r="G37" s="5"/>
    </row>
    <row r="38" spans="1:8">
      <c r="A38" s="58"/>
      <c r="D38" s="10" t="s">
        <v>75</v>
      </c>
      <c r="E38" s="5">
        <f>MAX(E30:E34)</f>
        <v>6.2</v>
      </c>
      <c r="F38" s="5">
        <f>MAX(F30:F34)</f>
        <v>4.0999999999999996</v>
      </c>
      <c r="G38" s="5"/>
    </row>
    <row r="39" spans="1:8">
      <c r="A39" s="58"/>
      <c r="D39" s="10" t="s">
        <v>76</v>
      </c>
      <c r="E39" s="5">
        <f>MEDIAN(E30:E34)</f>
        <v>6</v>
      </c>
      <c r="F39" s="5">
        <f>MEDIAN(F30:F34)</f>
        <v>4.0999999999999996</v>
      </c>
      <c r="G39" s="5"/>
    </row>
    <row r="40" spans="1:8">
      <c r="A40" s="58"/>
    </row>
    <row r="41" spans="1:8">
      <c r="A41" t="s">
        <v>1</v>
      </c>
      <c r="B41" t="s">
        <v>58</v>
      </c>
      <c r="C41" t="s">
        <v>59</v>
      </c>
      <c r="D41" t="s">
        <v>60</v>
      </c>
      <c r="E41" t="s">
        <v>61</v>
      </c>
      <c r="F41" t="s">
        <v>62</v>
      </c>
      <c r="H41" t="s">
        <v>64</v>
      </c>
    </row>
    <row r="42" spans="1:8">
      <c r="A42" s="58" t="s">
        <v>10</v>
      </c>
      <c r="B42">
        <v>1</v>
      </c>
      <c r="C42" t="s">
        <v>65</v>
      </c>
      <c r="D42" t="s">
        <v>81</v>
      </c>
      <c r="E42" s="5">
        <v>6.1</v>
      </c>
      <c r="F42" s="5">
        <v>4</v>
      </c>
      <c r="G42" s="5" t="s">
        <v>67</v>
      </c>
    </row>
    <row r="43" spans="1:8">
      <c r="A43" s="58" t="s">
        <v>10</v>
      </c>
      <c r="B43">
        <v>2</v>
      </c>
      <c r="C43" t="s">
        <v>65</v>
      </c>
      <c r="D43" t="s">
        <v>82</v>
      </c>
      <c r="E43" s="5">
        <v>7.4</v>
      </c>
      <c r="F43" s="5">
        <v>4.3</v>
      </c>
      <c r="G43" s="5" t="s">
        <v>67</v>
      </c>
    </row>
    <row r="44" spans="1:8">
      <c r="A44" s="58" t="s">
        <v>10</v>
      </c>
      <c r="B44">
        <v>3</v>
      </c>
      <c r="C44" t="s">
        <v>65</v>
      </c>
      <c r="D44" t="s">
        <v>81</v>
      </c>
      <c r="E44" s="5">
        <v>6.7</v>
      </c>
      <c r="F44" s="5">
        <v>4.2</v>
      </c>
      <c r="G44" s="5" t="s">
        <v>67</v>
      </c>
    </row>
    <row r="45" spans="1:8">
      <c r="A45" s="58" t="s">
        <v>10</v>
      </c>
      <c r="B45">
        <v>4</v>
      </c>
      <c r="C45" t="s">
        <v>65</v>
      </c>
      <c r="D45" t="s">
        <v>81</v>
      </c>
      <c r="E45" s="5">
        <v>7.2</v>
      </c>
      <c r="F45" s="5">
        <v>4.4000000000000004</v>
      </c>
      <c r="G45" s="5" t="s">
        <v>67</v>
      </c>
    </row>
    <row r="46" spans="1:8">
      <c r="A46" s="58" t="s">
        <v>10</v>
      </c>
      <c r="B46">
        <v>5</v>
      </c>
      <c r="C46" t="s">
        <v>65</v>
      </c>
      <c r="D46" t="s">
        <v>81</v>
      </c>
      <c r="E46" s="5">
        <v>6.3</v>
      </c>
      <c r="F46" s="5">
        <v>4</v>
      </c>
      <c r="G46" s="5" t="s">
        <v>67</v>
      </c>
    </row>
    <row r="47" spans="1:8">
      <c r="A47" s="58"/>
    </row>
    <row r="48" spans="1:8">
      <c r="A48" s="58"/>
      <c r="D48" s="10" t="s">
        <v>73</v>
      </c>
      <c r="E48" s="6">
        <f>AVERAGE(E42:E46)</f>
        <v>6.7399999999999993</v>
      </c>
      <c r="F48" s="6">
        <f>AVERAGE(F42:F46)</f>
        <v>4.18</v>
      </c>
    </row>
    <row r="49" spans="1:8">
      <c r="A49" s="58"/>
      <c r="D49" s="10" t="s">
        <v>74</v>
      </c>
      <c r="E49">
        <f>MIN(E42:E46)</f>
        <v>6.1</v>
      </c>
      <c r="F49">
        <f>MIN(F42:F46)</f>
        <v>4</v>
      </c>
    </row>
    <row r="50" spans="1:8">
      <c r="D50" s="10" t="s">
        <v>75</v>
      </c>
      <c r="E50">
        <f>MAX(E42:E46)</f>
        <v>7.4</v>
      </c>
      <c r="F50">
        <f>MAX(F42:F46)</f>
        <v>4.4000000000000004</v>
      </c>
    </row>
    <row r="51" spans="1:8">
      <c r="D51" s="10" t="s">
        <v>76</v>
      </c>
      <c r="E51">
        <f>MEDIAN(E42:E46)</f>
        <v>6.7</v>
      </c>
      <c r="F51">
        <f>MEDIAN(F42:F46)</f>
        <v>4.2</v>
      </c>
    </row>
    <row r="53" spans="1:8">
      <c r="A53" t="s">
        <v>1</v>
      </c>
      <c r="B53" t="s">
        <v>58</v>
      </c>
      <c r="C53" t="s">
        <v>59</v>
      </c>
      <c r="D53" t="s">
        <v>60</v>
      </c>
      <c r="E53" t="s">
        <v>61</v>
      </c>
      <c r="F53" t="s">
        <v>62</v>
      </c>
      <c r="H53" t="s">
        <v>64</v>
      </c>
    </row>
    <row r="54" spans="1:8">
      <c r="A54" s="58" t="s">
        <v>8</v>
      </c>
      <c r="B54">
        <v>1</v>
      </c>
      <c r="C54" t="s">
        <v>65</v>
      </c>
      <c r="D54" t="s">
        <v>80</v>
      </c>
      <c r="E54" s="5">
        <v>6.2</v>
      </c>
      <c r="F54" s="5">
        <v>4.5</v>
      </c>
      <c r="G54" s="5" t="s">
        <v>67</v>
      </c>
    </row>
    <row r="55" spans="1:8">
      <c r="A55" s="58" t="s">
        <v>8</v>
      </c>
      <c r="B55">
        <v>2</v>
      </c>
      <c r="C55" t="s">
        <v>65</v>
      </c>
      <c r="D55" t="s">
        <v>66</v>
      </c>
      <c r="E55" s="5">
        <v>6.5</v>
      </c>
      <c r="F55" s="5">
        <v>4.2</v>
      </c>
      <c r="G55" s="5" t="s">
        <v>67</v>
      </c>
    </row>
    <row r="56" spans="1:8">
      <c r="A56" s="58" t="s">
        <v>8</v>
      </c>
      <c r="B56">
        <v>3</v>
      </c>
      <c r="C56" t="s">
        <v>65</v>
      </c>
      <c r="D56" t="s">
        <v>70</v>
      </c>
      <c r="E56" s="5">
        <v>6.6</v>
      </c>
      <c r="F56" s="5">
        <v>4.5</v>
      </c>
      <c r="G56" s="5" t="s">
        <v>67</v>
      </c>
    </row>
    <row r="57" spans="1:8">
      <c r="A57" s="58" t="s">
        <v>8</v>
      </c>
      <c r="B57">
        <v>4</v>
      </c>
      <c r="C57" t="s">
        <v>65</v>
      </c>
      <c r="D57" t="s">
        <v>80</v>
      </c>
      <c r="E57" s="5">
        <v>6.8</v>
      </c>
      <c r="F57" s="5">
        <v>4.4000000000000004</v>
      </c>
      <c r="G57" s="5" t="s">
        <v>67</v>
      </c>
    </row>
    <row r="58" spans="1:8">
      <c r="A58" s="58" t="s">
        <v>8</v>
      </c>
      <c r="B58">
        <v>5</v>
      </c>
      <c r="C58" t="s">
        <v>65</v>
      </c>
      <c r="D58" t="s">
        <v>66</v>
      </c>
      <c r="E58" s="5">
        <v>6.2</v>
      </c>
      <c r="F58" s="5">
        <v>4.4000000000000004</v>
      </c>
      <c r="G58" s="5" t="s">
        <v>67</v>
      </c>
    </row>
    <row r="59" spans="1:8">
      <c r="A59" s="58"/>
    </row>
    <row r="60" spans="1:8">
      <c r="A60" s="58"/>
      <c r="D60" s="10" t="s">
        <v>73</v>
      </c>
      <c r="E60" s="6">
        <f>AVERAGE(E54:E58)</f>
        <v>6.4599999999999991</v>
      </c>
      <c r="F60" s="6">
        <f>AVERAGE(F54:F58)</f>
        <v>4.4000000000000004</v>
      </c>
    </row>
    <row r="61" spans="1:8">
      <c r="A61" s="58"/>
      <c r="D61" s="10" t="s">
        <v>74</v>
      </c>
      <c r="E61">
        <f>MIN(E54:E58)</f>
        <v>6.2</v>
      </c>
      <c r="F61">
        <f>MIN(F54:F58)</f>
        <v>4.2</v>
      </c>
    </row>
    <row r="62" spans="1:8">
      <c r="A62" s="58"/>
      <c r="D62" s="10" t="s">
        <v>75</v>
      </c>
      <c r="E62">
        <f>MAX(E54:E58)</f>
        <v>6.8</v>
      </c>
      <c r="F62">
        <f>MAX(F54:F58)</f>
        <v>4.5</v>
      </c>
    </row>
    <row r="63" spans="1:8">
      <c r="A63" s="58"/>
      <c r="D63" s="10" t="s">
        <v>76</v>
      </c>
      <c r="E63">
        <f>MEDIAN(E54:E58)</f>
        <v>6.5</v>
      </c>
      <c r="F63">
        <f>MEDIAN(F54:F58)</f>
        <v>4.4000000000000004</v>
      </c>
    </row>
    <row r="65" spans="1:8">
      <c r="A65" t="s">
        <v>1</v>
      </c>
      <c r="B65" t="s">
        <v>58</v>
      </c>
      <c r="C65" t="s">
        <v>59</v>
      </c>
      <c r="D65" t="s">
        <v>60</v>
      </c>
      <c r="E65" t="s">
        <v>61</v>
      </c>
      <c r="F65" t="s">
        <v>62</v>
      </c>
      <c r="H65" t="s">
        <v>64</v>
      </c>
    </row>
    <row r="66" spans="1:8">
      <c r="A66" s="58" t="s">
        <v>5</v>
      </c>
      <c r="B66">
        <v>1</v>
      </c>
      <c r="C66" t="s">
        <v>83</v>
      </c>
      <c r="D66" s="10" t="s">
        <v>84</v>
      </c>
      <c r="E66" s="5">
        <v>5.9</v>
      </c>
      <c r="F66" s="5">
        <v>5.5</v>
      </c>
      <c r="G66" s="5" t="s">
        <v>67</v>
      </c>
      <c r="H66" s="5" t="s">
        <v>85</v>
      </c>
    </row>
    <row r="67" spans="1:8">
      <c r="A67" s="58" t="s">
        <v>5</v>
      </c>
      <c r="B67">
        <v>2</v>
      </c>
      <c r="C67" t="s">
        <v>86</v>
      </c>
      <c r="D67" s="10" t="s">
        <v>87</v>
      </c>
      <c r="E67" s="5">
        <v>5.2</v>
      </c>
      <c r="F67" s="5">
        <v>4.5</v>
      </c>
      <c r="G67" s="5" t="s">
        <v>78</v>
      </c>
      <c r="H67" s="5" t="s">
        <v>88</v>
      </c>
    </row>
    <row r="68" spans="1:8">
      <c r="A68" s="58" t="s">
        <v>5</v>
      </c>
      <c r="B68">
        <v>3</v>
      </c>
      <c r="C68" t="s">
        <v>86</v>
      </c>
      <c r="D68" s="10" t="s">
        <v>87</v>
      </c>
      <c r="E68" s="5">
        <v>6.1</v>
      </c>
      <c r="F68" s="5">
        <v>4.5</v>
      </c>
      <c r="G68" s="5" t="s">
        <v>78</v>
      </c>
    </row>
    <row r="69" spans="1:8">
      <c r="A69" s="58" t="s">
        <v>5</v>
      </c>
      <c r="B69">
        <v>4</v>
      </c>
      <c r="C69" t="s">
        <v>89</v>
      </c>
      <c r="D69" s="10" t="s">
        <v>90</v>
      </c>
      <c r="E69" s="5">
        <v>6.6</v>
      </c>
      <c r="F69" s="5">
        <v>5.0999999999999996</v>
      </c>
      <c r="G69" s="5" t="s">
        <v>67</v>
      </c>
    </row>
    <row r="70" spans="1:8">
      <c r="A70" s="58" t="s">
        <v>5</v>
      </c>
      <c r="B70">
        <v>5</v>
      </c>
      <c r="E70" s="5"/>
      <c r="F70" s="5"/>
      <c r="G70" s="5"/>
    </row>
    <row r="71" spans="1:8">
      <c r="A71" s="58"/>
    </row>
    <row r="72" spans="1:8">
      <c r="A72" s="58"/>
      <c r="D72" s="10" t="s">
        <v>73</v>
      </c>
      <c r="E72" s="6">
        <f>AVERAGE(E66:E70)</f>
        <v>5.9500000000000011</v>
      </c>
      <c r="F72" s="6">
        <f>AVERAGE(F66:F70)</f>
        <v>4.9000000000000004</v>
      </c>
    </row>
    <row r="73" spans="1:8">
      <c r="A73" s="58"/>
      <c r="D73" s="10" t="s">
        <v>74</v>
      </c>
      <c r="E73">
        <f>MIN(E66:E70)</f>
        <v>5.2</v>
      </c>
      <c r="F73">
        <f>MIN(F66:F70)</f>
        <v>4.5</v>
      </c>
    </row>
    <row r="74" spans="1:8">
      <c r="D74" s="10" t="s">
        <v>75</v>
      </c>
      <c r="E74">
        <f>MAX(E66:E70)</f>
        <v>6.6</v>
      </c>
      <c r="F74">
        <f>MAX(F66:F70)</f>
        <v>5.5</v>
      </c>
    </row>
    <row r="75" spans="1:8">
      <c r="D75" s="10" t="s">
        <v>76</v>
      </c>
      <c r="E75">
        <f>MEDIAN(E66:E70)</f>
        <v>6</v>
      </c>
      <c r="F75">
        <f>MEDIAN(F66:F70)</f>
        <v>4.8</v>
      </c>
    </row>
    <row r="77" spans="1:8">
      <c r="A77" t="s">
        <v>1</v>
      </c>
      <c r="B77" t="s">
        <v>58</v>
      </c>
      <c r="C77" t="s">
        <v>59</v>
      </c>
      <c r="D77" t="s">
        <v>60</v>
      </c>
      <c r="E77" t="s">
        <v>61</v>
      </c>
      <c r="F77" t="s">
        <v>62</v>
      </c>
      <c r="H77" t="s">
        <v>64</v>
      </c>
    </row>
    <row r="78" spans="1:8">
      <c r="A78" s="58" t="s">
        <v>7</v>
      </c>
      <c r="B78">
        <v>1</v>
      </c>
      <c r="C78" t="s">
        <v>65</v>
      </c>
      <c r="D78" s="10" t="s">
        <v>91</v>
      </c>
      <c r="E78" s="5">
        <v>6.2</v>
      </c>
      <c r="F78" s="5">
        <v>4.2</v>
      </c>
      <c r="G78" s="5" t="s">
        <v>67</v>
      </c>
      <c r="H78" s="5" t="s">
        <v>92</v>
      </c>
    </row>
    <row r="79" spans="1:8">
      <c r="A79" s="58" t="s">
        <v>7</v>
      </c>
      <c r="B79">
        <v>2</v>
      </c>
      <c r="C79" t="s">
        <v>65</v>
      </c>
      <c r="D79" s="10" t="s">
        <v>91</v>
      </c>
      <c r="E79" s="5">
        <v>5.7</v>
      </c>
      <c r="F79" s="5">
        <v>4.0999999999999996</v>
      </c>
      <c r="G79" s="5" t="s">
        <v>78</v>
      </c>
      <c r="H79" s="5" t="s">
        <v>93</v>
      </c>
    </row>
    <row r="80" spans="1:8">
      <c r="A80" s="58" t="s">
        <v>7</v>
      </c>
      <c r="B80">
        <v>3</v>
      </c>
      <c r="C80" t="s">
        <v>65</v>
      </c>
      <c r="D80" s="10" t="s">
        <v>91</v>
      </c>
      <c r="E80" s="5">
        <v>6</v>
      </c>
      <c r="F80" s="5">
        <v>3.9</v>
      </c>
      <c r="G80" s="5" t="s">
        <v>78</v>
      </c>
      <c r="H80" s="5" t="s">
        <v>94</v>
      </c>
    </row>
    <row r="81" spans="1:8">
      <c r="A81" s="58" t="s">
        <v>7</v>
      </c>
      <c r="B81">
        <v>4</v>
      </c>
      <c r="C81" t="s">
        <v>65</v>
      </c>
      <c r="D81" s="10" t="s">
        <v>91</v>
      </c>
      <c r="E81" s="5">
        <v>5.8</v>
      </c>
      <c r="F81" s="5">
        <v>3.8</v>
      </c>
      <c r="G81" s="5" t="s">
        <v>78</v>
      </c>
      <c r="H81" s="5" t="s">
        <v>95</v>
      </c>
    </row>
    <row r="82" spans="1:8">
      <c r="A82" s="58" t="s">
        <v>7</v>
      </c>
      <c r="B82">
        <v>5</v>
      </c>
      <c r="C82" t="s">
        <v>65</v>
      </c>
      <c r="D82" s="10" t="s">
        <v>91</v>
      </c>
      <c r="E82" s="5">
        <v>6</v>
      </c>
      <c r="F82" s="5">
        <v>4.0999999999999996</v>
      </c>
      <c r="G82" s="5" t="s">
        <v>67</v>
      </c>
      <c r="H82" s="5"/>
    </row>
    <row r="83" spans="1:8">
      <c r="A83" s="58" t="s">
        <v>7</v>
      </c>
      <c r="B83">
        <v>6</v>
      </c>
      <c r="C83" t="s">
        <v>65</v>
      </c>
      <c r="D83" s="10" t="s">
        <v>96</v>
      </c>
      <c r="E83" s="5">
        <v>6.1</v>
      </c>
      <c r="F83">
        <v>4.0999999999999996</v>
      </c>
      <c r="G83" s="5" t="s">
        <v>67</v>
      </c>
      <c r="H83" s="5" t="s">
        <v>97</v>
      </c>
    </row>
    <row r="84" spans="1:8">
      <c r="A84" s="58"/>
    </row>
    <row r="85" spans="1:8">
      <c r="A85" s="58"/>
      <c r="D85" s="10" t="s">
        <v>73</v>
      </c>
      <c r="E85" s="6">
        <f>AVERAGE(E78:E83)</f>
        <v>5.9666666666666659</v>
      </c>
      <c r="F85" s="6">
        <f>AVERAGE(F78:F83)</f>
        <v>4.0333333333333341</v>
      </c>
    </row>
    <row r="86" spans="1:8">
      <c r="A86" s="58"/>
      <c r="D86" s="10" t="s">
        <v>74</v>
      </c>
      <c r="E86">
        <f>MIN(E78:E83)</f>
        <v>5.7</v>
      </c>
      <c r="F86">
        <f>MIN(F78:F83)</f>
        <v>3.8</v>
      </c>
    </row>
    <row r="87" spans="1:8">
      <c r="A87" s="58"/>
      <c r="D87" s="10" t="s">
        <v>75</v>
      </c>
      <c r="E87">
        <f>MAX(E78:E83)</f>
        <v>6.2</v>
      </c>
      <c r="F87">
        <f>MAX(F78:F83)</f>
        <v>4.2</v>
      </c>
    </row>
    <row r="88" spans="1:8">
      <c r="D88" s="10" t="s">
        <v>76</v>
      </c>
      <c r="E88" s="5">
        <f>MEDIAN(E78:E83)</f>
        <v>6</v>
      </c>
      <c r="F88" s="5">
        <f>MEDIAN(F78:F83)</f>
        <v>4.0999999999999996</v>
      </c>
    </row>
  </sheetData>
  <printOptions gridLines="1"/>
  <pageMargins left="0.95" right="0.7" top="0.25" bottom="0.25" header="0.3" footer="0.3"/>
  <pageSetup scale="7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94"/>
  <sheetViews>
    <sheetView workbookViewId="0">
      <selection activeCell="O9" sqref="O9"/>
    </sheetView>
  </sheetViews>
  <sheetFormatPr baseColWidth="10" defaultColWidth="8.83203125" defaultRowHeight="14" x14ac:dyDescent="0"/>
  <cols>
    <col min="1" max="1" width="11" customWidth="1"/>
    <col min="2" max="2" width="10.5" customWidth="1"/>
    <col min="3" max="3" width="6.5" customWidth="1"/>
    <col min="4" max="4" width="11.83203125" customWidth="1"/>
    <col min="5" max="5" width="6.83203125" customWidth="1"/>
    <col min="6" max="9" width="8" customWidth="1"/>
    <col min="10" max="10" width="27" customWidth="1"/>
    <col min="11" max="11" width="9.83203125" customWidth="1"/>
    <col min="12" max="12" width="8.1640625" customWidth="1"/>
  </cols>
  <sheetData>
    <row r="1" spans="1:12">
      <c r="A1" t="s">
        <v>98</v>
      </c>
    </row>
    <row r="3" spans="1:12">
      <c r="A3" t="s">
        <v>1</v>
      </c>
      <c r="B3" t="s">
        <v>99</v>
      </c>
      <c r="C3" s="7" t="s">
        <v>59</v>
      </c>
      <c r="D3" s="7" t="s">
        <v>60</v>
      </c>
      <c r="E3" s="7" t="s">
        <v>61</v>
      </c>
      <c r="F3" s="7" t="s">
        <v>62</v>
      </c>
      <c r="G3" s="7" t="s">
        <v>100</v>
      </c>
      <c r="H3" s="7" t="s">
        <v>101</v>
      </c>
      <c r="I3" t="s">
        <v>63</v>
      </c>
      <c r="J3" s="7" t="s">
        <v>64</v>
      </c>
      <c r="K3" s="58" t="s">
        <v>102</v>
      </c>
      <c r="L3" t="s">
        <v>103</v>
      </c>
    </row>
    <row r="4" spans="1:12">
      <c r="A4" s="58" t="s">
        <v>11</v>
      </c>
      <c r="B4">
        <v>1</v>
      </c>
      <c r="C4" t="s">
        <v>65</v>
      </c>
      <c r="D4" t="s">
        <v>66</v>
      </c>
      <c r="E4">
        <v>5.3</v>
      </c>
      <c r="F4">
        <v>4.4000000000000004</v>
      </c>
      <c r="G4">
        <v>1.7</v>
      </c>
      <c r="H4" s="6">
        <f t="shared" ref="H4:H8" si="0">F4/G4</f>
        <v>2.5882352941176472</v>
      </c>
      <c r="I4" t="s">
        <v>78</v>
      </c>
      <c r="J4" t="s">
        <v>104</v>
      </c>
      <c r="K4" s="58">
        <v>4.7</v>
      </c>
      <c r="L4">
        <f>E4-K4</f>
        <v>0.59999999999999964</v>
      </c>
    </row>
    <row r="5" spans="1:12">
      <c r="A5" s="58" t="s">
        <v>11</v>
      </c>
      <c r="B5">
        <v>2</v>
      </c>
      <c r="C5" t="s">
        <v>65</v>
      </c>
      <c r="D5" t="s">
        <v>66</v>
      </c>
      <c r="E5">
        <v>4.7</v>
      </c>
      <c r="F5">
        <v>3.9</v>
      </c>
      <c r="G5">
        <v>1.65</v>
      </c>
      <c r="H5" s="6">
        <f t="shared" si="0"/>
        <v>2.3636363636363638</v>
      </c>
      <c r="I5" t="s">
        <v>78</v>
      </c>
      <c r="J5" t="s">
        <v>105</v>
      </c>
      <c r="K5" s="58">
        <v>4.5999999999999996</v>
      </c>
      <c r="L5">
        <f t="shared" ref="L5:L8" si="1">E5-K5</f>
        <v>0.10000000000000053</v>
      </c>
    </row>
    <row r="6" spans="1:12">
      <c r="A6" s="58" t="s">
        <v>11</v>
      </c>
      <c r="B6">
        <v>3</v>
      </c>
      <c r="C6" t="s">
        <v>65</v>
      </c>
      <c r="D6" t="s">
        <v>66</v>
      </c>
      <c r="E6">
        <v>4.4000000000000004</v>
      </c>
      <c r="F6">
        <v>3.75</v>
      </c>
      <c r="G6">
        <v>1.35</v>
      </c>
      <c r="H6" s="6">
        <f t="shared" si="0"/>
        <v>2.7777777777777777</v>
      </c>
      <c r="I6" t="s">
        <v>78</v>
      </c>
      <c r="J6" t="s">
        <v>106</v>
      </c>
      <c r="K6" s="58">
        <v>4.3</v>
      </c>
      <c r="L6">
        <f t="shared" si="1"/>
        <v>0.10000000000000053</v>
      </c>
    </row>
    <row r="7" spans="1:12">
      <c r="A7" s="58" t="s">
        <v>11</v>
      </c>
      <c r="B7">
        <v>4</v>
      </c>
      <c r="C7" t="s">
        <v>65</v>
      </c>
      <c r="D7" t="s">
        <v>66</v>
      </c>
      <c r="E7">
        <v>4.5</v>
      </c>
      <c r="F7">
        <v>4.45</v>
      </c>
      <c r="G7">
        <v>1.7</v>
      </c>
      <c r="H7" s="6">
        <f t="shared" si="0"/>
        <v>2.6176470588235294</v>
      </c>
      <c r="I7" t="s">
        <v>78</v>
      </c>
      <c r="J7" t="s">
        <v>107</v>
      </c>
      <c r="K7">
        <f>E7</f>
        <v>4.5</v>
      </c>
      <c r="L7">
        <f t="shared" si="1"/>
        <v>0</v>
      </c>
    </row>
    <row r="8" spans="1:12">
      <c r="A8" s="58" t="s">
        <v>11</v>
      </c>
      <c r="B8">
        <v>5</v>
      </c>
      <c r="C8" t="s">
        <v>65</v>
      </c>
      <c r="D8" t="s">
        <v>108</v>
      </c>
      <c r="E8">
        <v>5.5</v>
      </c>
      <c r="F8">
        <v>4.5</v>
      </c>
      <c r="G8">
        <v>1.7</v>
      </c>
      <c r="H8" s="6">
        <f t="shared" si="0"/>
        <v>2.6470588235294117</v>
      </c>
      <c r="I8" t="s">
        <v>67</v>
      </c>
      <c r="J8" t="s">
        <v>109</v>
      </c>
      <c r="K8">
        <f>E8</f>
        <v>5.5</v>
      </c>
      <c r="L8">
        <f t="shared" si="1"/>
        <v>0</v>
      </c>
    </row>
    <row r="9" spans="1:12">
      <c r="A9" s="58"/>
      <c r="K9" s="10" t="s">
        <v>73</v>
      </c>
      <c r="L9">
        <f>AVERAGE(L4:L8)</f>
        <v>0.16000000000000014</v>
      </c>
    </row>
    <row r="10" spans="1:12">
      <c r="A10" s="58"/>
      <c r="D10" s="10" t="s">
        <v>73</v>
      </c>
      <c r="E10" s="6">
        <f>AVERAGE(E4:E8)</f>
        <v>4.88</v>
      </c>
      <c r="F10" s="6">
        <f>AVERAGE(F4:F8)</f>
        <v>4.2</v>
      </c>
      <c r="G10" s="6">
        <f>AVERAGE(G4:G8)</f>
        <v>1.6199999999999999</v>
      </c>
      <c r="H10" s="6"/>
    </row>
    <row r="11" spans="1:12">
      <c r="A11" s="58"/>
      <c r="D11" s="10" t="s">
        <v>74</v>
      </c>
      <c r="E11" s="5">
        <f>MIN(E4:E8)</f>
        <v>4.4000000000000004</v>
      </c>
      <c r="F11" s="5">
        <f>MIN(F4:F8)</f>
        <v>3.75</v>
      </c>
      <c r="G11" s="5">
        <f>MIN(G4:G8)</f>
        <v>1.35</v>
      </c>
      <c r="H11" s="5"/>
    </row>
    <row r="12" spans="1:12">
      <c r="A12" s="58"/>
      <c r="D12" s="10" t="s">
        <v>75</v>
      </c>
      <c r="E12" s="5">
        <f>MAX(E4:E8)</f>
        <v>5.5</v>
      </c>
      <c r="F12" s="5">
        <f>MAX(F4:F8)</f>
        <v>4.5</v>
      </c>
      <c r="G12" s="5">
        <f>MAX(G4:G8)</f>
        <v>1.7</v>
      </c>
      <c r="H12" s="5"/>
    </row>
    <row r="13" spans="1:12">
      <c r="A13" s="58"/>
      <c r="D13" s="10" t="s">
        <v>76</v>
      </c>
      <c r="E13" s="5">
        <f>MEDIAN(E4:E8)</f>
        <v>4.7</v>
      </c>
      <c r="F13" s="5">
        <f>MEDIAN(F4:F8)</f>
        <v>4.4000000000000004</v>
      </c>
      <c r="G13" s="5">
        <f>MEDIAN(G4:G8)</f>
        <v>1.7</v>
      </c>
      <c r="H13" s="5"/>
    </row>
    <row r="15" spans="1:12" s="59" customFormat="1">
      <c r="A15" s="59" t="s">
        <v>1</v>
      </c>
      <c r="B15" t="s">
        <v>99</v>
      </c>
      <c r="C15" s="7" t="s">
        <v>59</v>
      </c>
      <c r="D15" s="7" t="s">
        <v>60</v>
      </c>
      <c r="E15" s="7" t="s">
        <v>61</v>
      </c>
      <c r="F15" s="7" t="s">
        <v>62</v>
      </c>
      <c r="G15" s="7" t="s">
        <v>100</v>
      </c>
      <c r="H15" s="7" t="s">
        <v>101</v>
      </c>
      <c r="I15" s="7"/>
      <c r="J15" s="7" t="s">
        <v>64</v>
      </c>
    </row>
    <row r="16" spans="1:12">
      <c r="A16" s="58" t="s">
        <v>12</v>
      </c>
      <c r="B16">
        <v>1</v>
      </c>
      <c r="C16" t="s">
        <v>65</v>
      </c>
      <c r="D16" t="s">
        <v>66</v>
      </c>
      <c r="E16">
        <v>4.5</v>
      </c>
      <c r="F16">
        <v>3.5</v>
      </c>
      <c r="G16">
        <v>1.45</v>
      </c>
      <c r="H16" s="6">
        <f>F16/G16</f>
        <v>2.4137931034482758</v>
      </c>
      <c r="I16" s="6" t="s">
        <v>78</v>
      </c>
      <c r="J16" t="s">
        <v>104</v>
      </c>
    </row>
    <row r="17" spans="1:10">
      <c r="A17" s="58" t="s">
        <v>12</v>
      </c>
      <c r="B17">
        <v>2</v>
      </c>
      <c r="C17" t="s">
        <v>65</v>
      </c>
      <c r="D17" t="s">
        <v>77</v>
      </c>
      <c r="E17">
        <v>4.3</v>
      </c>
      <c r="F17">
        <v>3.6</v>
      </c>
      <c r="G17">
        <v>1.4</v>
      </c>
      <c r="H17" s="6">
        <f t="shared" ref="H17:H20" si="2">F17/G17</f>
        <v>2.5714285714285716</v>
      </c>
      <c r="I17" s="6" t="s">
        <v>78</v>
      </c>
    </row>
    <row r="18" spans="1:10">
      <c r="A18" s="58" t="s">
        <v>12</v>
      </c>
      <c r="B18">
        <v>3</v>
      </c>
      <c r="C18" t="s">
        <v>65</v>
      </c>
      <c r="D18" t="s">
        <v>79</v>
      </c>
      <c r="E18">
        <v>5</v>
      </c>
      <c r="F18">
        <v>3.5</v>
      </c>
      <c r="G18">
        <v>1.5</v>
      </c>
      <c r="H18" s="6">
        <f t="shared" si="2"/>
        <v>2.3333333333333335</v>
      </c>
      <c r="I18" s="6" t="s">
        <v>78</v>
      </c>
    </row>
    <row r="19" spans="1:10">
      <c r="A19" s="58" t="s">
        <v>12</v>
      </c>
      <c r="B19">
        <v>4</v>
      </c>
      <c r="C19" t="s">
        <v>65</v>
      </c>
      <c r="D19" t="s">
        <v>66</v>
      </c>
      <c r="E19">
        <v>5</v>
      </c>
      <c r="F19">
        <v>3.5</v>
      </c>
      <c r="G19">
        <v>1.5</v>
      </c>
      <c r="H19" s="6">
        <f t="shared" si="2"/>
        <v>2.3333333333333335</v>
      </c>
      <c r="I19" s="6" t="s">
        <v>67</v>
      </c>
    </row>
    <row r="20" spans="1:10">
      <c r="A20" s="58" t="s">
        <v>12</v>
      </c>
      <c r="B20">
        <v>5</v>
      </c>
      <c r="C20" t="s">
        <v>65</v>
      </c>
      <c r="D20" t="s">
        <v>66</v>
      </c>
      <c r="E20">
        <v>4.9000000000000004</v>
      </c>
      <c r="F20">
        <v>3.5</v>
      </c>
      <c r="G20">
        <v>1.3</v>
      </c>
      <c r="H20" s="6">
        <f t="shared" si="2"/>
        <v>2.6923076923076921</v>
      </c>
      <c r="I20" s="6" t="s">
        <v>71</v>
      </c>
    </row>
    <row r="21" spans="1:10">
      <c r="A21" s="58"/>
    </row>
    <row r="22" spans="1:10">
      <c r="A22" s="58"/>
      <c r="D22" s="10" t="s">
        <v>73</v>
      </c>
      <c r="E22" s="6">
        <f>AVERAGE(E16:E20)</f>
        <v>4.74</v>
      </c>
      <c r="F22" s="6">
        <f>AVERAGE(F16:F20)</f>
        <v>3.5200000000000005</v>
      </c>
      <c r="G22" s="6">
        <f t="shared" ref="G22" si="3">AVERAGE(G16:G20)</f>
        <v>1.43</v>
      </c>
      <c r="H22" s="6"/>
    </row>
    <row r="23" spans="1:10">
      <c r="A23" s="58"/>
      <c r="D23" s="10" t="s">
        <v>74</v>
      </c>
      <c r="E23" s="5">
        <f>MIN(E16:E20)</f>
        <v>4.3</v>
      </c>
      <c r="F23" s="5">
        <f>MIN(F16:F20)</f>
        <v>3.5</v>
      </c>
      <c r="G23" s="5">
        <f t="shared" ref="G23" si="4">MIN(G16:G20)</f>
        <v>1.3</v>
      </c>
      <c r="H23" s="5"/>
    </row>
    <row r="24" spans="1:10">
      <c r="A24" s="58"/>
      <c r="D24" s="10" t="s">
        <v>75</v>
      </c>
      <c r="E24" s="5">
        <f>MAX(E16:E20)</f>
        <v>5</v>
      </c>
      <c r="F24" s="5">
        <f>MAX(F16:F20)</f>
        <v>3.6</v>
      </c>
      <c r="G24" s="5">
        <f t="shared" ref="G24" si="5">MAX(G16:G20)</f>
        <v>1.5</v>
      </c>
      <c r="H24" s="5"/>
    </row>
    <row r="25" spans="1:10">
      <c r="A25" s="58"/>
      <c r="D25" s="10" t="s">
        <v>76</v>
      </c>
      <c r="E25" s="5">
        <f>MEDIAN(E16:E20)</f>
        <v>4.9000000000000004</v>
      </c>
      <c r="F25" s="5">
        <f>MEDIAN(F16:F20)</f>
        <v>3.5</v>
      </c>
      <c r="G25" s="5">
        <f t="shared" ref="G25" si="6">MEDIAN(G16:G20)</f>
        <v>1.45</v>
      </c>
      <c r="H25" s="5"/>
    </row>
    <row r="26" spans="1:10">
      <c r="A26" s="58"/>
    </row>
    <row r="27" spans="1:10">
      <c r="A27" t="s">
        <v>1</v>
      </c>
      <c r="B27" t="s">
        <v>99</v>
      </c>
      <c r="C27" s="7" t="s">
        <v>59</v>
      </c>
      <c r="D27" s="7" t="s">
        <v>60</v>
      </c>
      <c r="E27" s="7" t="s">
        <v>61</v>
      </c>
      <c r="F27" s="7" t="s">
        <v>62</v>
      </c>
      <c r="G27" s="7" t="s">
        <v>100</v>
      </c>
      <c r="H27" s="7" t="s">
        <v>101</v>
      </c>
      <c r="I27" s="7"/>
      <c r="J27" s="7" t="s">
        <v>64</v>
      </c>
    </row>
    <row r="28" spans="1:10">
      <c r="A28" s="58" t="s">
        <v>13</v>
      </c>
      <c r="B28">
        <v>1</v>
      </c>
      <c r="C28" t="s">
        <v>65</v>
      </c>
      <c r="D28" t="s">
        <v>80</v>
      </c>
      <c r="E28">
        <v>5.2</v>
      </c>
      <c r="F28">
        <v>3.8</v>
      </c>
      <c r="G28">
        <v>1.3</v>
      </c>
      <c r="H28" s="6">
        <f>F28/G28</f>
        <v>2.9230769230769229</v>
      </c>
      <c r="I28" s="6" t="s">
        <v>78</v>
      </c>
    </row>
    <row r="29" spans="1:10">
      <c r="A29" s="58" t="s">
        <v>13</v>
      </c>
      <c r="B29">
        <v>2</v>
      </c>
      <c r="C29" t="s">
        <v>65</v>
      </c>
      <c r="D29" t="s">
        <v>80</v>
      </c>
      <c r="E29">
        <v>4.5999999999999996</v>
      </c>
      <c r="F29">
        <v>3.8</v>
      </c>
      <c r="G29">
        <v>1.2</v>
      </c>
      <c r="H29" s="6">
        <f t="shared" ref="H29:H32" si="7">F29/G29</f>
        <v>3.1666666666666665</v>
      </c>
      <c r="I29" s="6" t="s">
        <v>67</v>
      </c>
    </row>
    <row r="30" spans="1:10">
      <c r="A30" s="58" t="s">
        <v>13</v>
      </c>
      <c r="B30">
        <v>3</v>
      </c>
      <c r="C30" t="s">
        <v>65</v>
      </c>
      <c r="D30" t="s">
        <v>80</v>
      </c>
      <c r="E30">
        <v>5.4</v>
      </c>
      <c r="F30">
        <v>3.6</v>
      </c>
      <c r="G30">
        <v>1.3</v>
      </c>
      <c r="H30" s="6">
        <f t="shared" si="7"/>
        <v>2.7692307692307692</v>
      </c>
      <c r="I30" s="6" t="s">
        <v>67</v>
      </c>
    </row>
    <row r="31" spans="1:10">
      <c r="A31" s="58" t="s">
        <v>13</v>
      </c>
      <c r="B31">
        <v>4</v>
      </c>
      <c r="C31" t="s">
        <v>65</v>
      </c>
      <c r="D31" t="s">
        <v>80</v>
      </c>
      <c r="E31">
        <v>5.5</v>
      </c>
      <c r="F31">
        <v>3.6</v>
      </c>
      <c r="G31">
        <v>1.3</v>
      </c>
      <c r="H31" s="6">
        <f t="shared" si="7"/>
        <v>2.7692307692307692</v>
      </c>
      <c r="I31" s="6" t="s">
        <v>67</v>
      </c>
    </row>
    <row r="32" spans="1:10">
      <c r="A32" s="58" t="s">
        <v>13</v>
      </c>
      <c r="B32">
        <v>5</v>
      </c>
      <c r="C32" t="s">
        <v>65</v>
      </c>
      <c r="D32" t="s">
        <v>80</v>
      </c>
      <c r="E32">
        <v>5.6</v>
      </c>
      <c r="F32">
        <v>3.6</v>
      </c>
      <c r="G32">
        <v>1.3</v>
      </c>
      <c r="H32" s="6">
        <f t="shared" si="7"/>
        <v>2.7692307692307692</v>
      </c>
      <c r="I32" s="6" t="s">
        <v>67</v>
      </c>
    </row>
    <row r="33" spans="1:12">
      <c r="A33" s="58"/>
      <c r="D33" s="10"/>
      <c r="E33" s="5"/>
      <c r="F33" s="5"/>
      <c r="G33" s="5"/>
      <c r="H33" s="5"/>
    </row>
    <row r="34" spans="1:12">
      <c r="A34" s="58"/>
      <c r="D34" s="10" t="s">
        <v>73</v>
      </c>
      <c r="E34" s="6">
        <f>AVERAGE(E28:E32)</f>
        <v>5.2600000000000007</v>
      </c>
      <c r="F34" s="6">
        <f>AVERAGE(F28:F32)</f>
        <v>3.6799999999999997</v>
      </c>
      <c r="G34" s="6">
        <f t="shared" ref="G34" si="8">AVERAGE(G28:G32)</f>
        <v>1.2799999999999998</v>
      </c>
      <c r="H34" s="6"/>
    </row>
    <row r="35" spans="1:12">
      <c r="A35" s="58"/>
      <c r="D35" s="10" t="s">
        <v>74</v>
      </c>
      <c r="E35" s="5">
        <f>MIN(E28:E32)</f>
        <v>4.5999999999999996</v>
      </c>
      <c r="F35" s="5">
        <f>MIN(F28:F32)</f>
        <v>3.6</v>
      </c>
      <c r="G35" s="5">
        <f t="shared" ref="G35" si="9">MIN(G28:G32)</f>
        <v>1.2</v>
      </c>
      <c r="H35" s="5"/>
    </row>
    <row r="36" spans="1:12">
      <c r="A36" s="58"/>
      <c r="D36" s="10" t="s">
        <v>75</v>
      </c>
      <c r="E36" s="5">
        <f>MAX(E28:E32)</f>
        <v>5.6</v>
      </c>
      <c r="F36" s="5">
        <f>MAX(F28:F32)</f>
        <v>3.8</v>
      </c>
      <c r="G36" s="5">
        <f t="shared" ref="G36" si="10">MAX(G28:G32)</f>
        <v>1.3</v>
      </c>
      <c r="H36" s="5"/>
    </row>
    <row r="37" spans="1:12">
      <c r="A37" s="58"/>
      <c r="D37" s="10" t="s">
        <v>76</v>
      </c>
      <c r="E37" s="5">
        <f>MEDIAN(E28:E32)</f>
        <v>5.4</v>
      </c>
      <c r="F37" s="5">
        <f>MEDIAN(F28:F32)</f>
        <v>3.6</v>
      </c>
      <c r="G37" s="5">
        <f t="shared" ref="G37" si="11">MEDIAN(G28:G32)</f>
        <v>1.3</v>
      </c>
      <c r="H37" s="5"/>
    </row>
    <row r="38" spans="1:12">
      <c r="A38" s="58"/>
    </row>
    <row r="39" spans="1:12">
      <c r="A39" t="s">
        <v>1</v>
      </c>
      <c r="B39" t="s">
        <v>99</v>
      </c>
      <c r="C39" s="7" t="s">
        <v>59</v>
      </c>
      <c r="D39" s="7" t="s">
        <v>60</v>
      </c>
      <c r="E39" s="7" t="s">
        <v>61</v>
      </c>
      <c r="F39" s="7" t="s">
        <v>62</v>
      </c>
      <c r="G39" s="7" t="s">
        <v>100</v>
      </c>
      <c r="H39" s="7" t="s">
        <v>101</v>
      </c>
      <c r="I39" s="7"/>
      <c r="J39" s="7" t="s">
        <v>64</v>
      </c>
      <c r="K39" s="58" t="s">
        <v>102</v>
      </c>
      <c r="L39" s="7" t="s">
        <v>110</v>
      </c>
    </row>
    <row r="40" spans="1:12">
      <c r="A40" s="58" t="s">
        <v>10</v>
      </c>
      <c r="B40">
        <v>1</v>
      </c>
      <c r="C40" t="s">
        <v>65</v>
      </c>
      <c r="D40" t="s">
        <v>111</v>
      </c>
      <c r="E40">
        <v>6.5</v>
      </c>
      <c r="F40">
        <v>4.3</v>
      </c>
      <c r="G40">
        <v>1.6</v>
      </c>
      <c r="H40" s="6">
        <f>F40/G40</f>
        <v>2.6874999999999996</v>
      </c>
      <c r="I40" s="6" t="s">
        <v>67</v>
      </c>
      <c r="J40" t="s">
        <v>106</v>
      </c>
      <c r="K40" s="58">
        <v>5.9</v>
      </c>
      <c r="L40">
        <f>E40-K40</f>
        <v>0.59999999999999964</v>
      </c>
    </row>
    <row r="41" spans="1:12">
      <c r="A41" s="58" t="s">
        <v>10</v>
      </c>
      <c r="B41">
        <v>2</v>
      </c>
      <c r="C41" t="s">
        <v>65</v>
      </c>
      <c r="D41" t="s">
        <v>112</v>
      </c>
      <c r="E41">
        <v>5.2</v>
      </c>
      <c r="F41">
        <v>4.2</v>
      </c>
      <c r="G41">
        <v>1.6</v>
      </c>
      <c r="H41" s="6">
        <f t="shared" ref="H41:H44" si="12">F41/G41</f>
        <v>2.625</v>
      </c>
      <c r="I41" s="6" t="s">
        <v>78</v>
      </c>
      <c r="J41" t="s">
        <v>113</v>
      </c>
      <c r="K41" s="58">
        <v>5.0999999999999996</v>
      </c>
      <c r="L41">
        <f t="shared" ref="L41:L44" si="13">E41-K41</f>
        <v>0.10000000000000053</v>
      </c>
    </row>
    <row r="42" spans="1:12">
      <c r="A42" s="58" t="s">
        <v>10</v>
      </c>
      <c r="B42">
        <v>3</v>
      </c>
      <c r="C42" t="s">
        <v>65</v>
      </c>
      <c r="D42" t="s">
        <v>81</v>
      </c>
      <c r="E42">
        <v>5.4</v>
      </c>
      <c r="F42">
        <v>4.0999999999999996</v>
      </c>
      <c r="G42">
        <v>1.5</v>
      </c>
      <c r="H42" s="6">
        <f t="shared" si="12"/>
        <v>2.7333333333333329</v>
      </c>
      <c r="I42" s="6" t="s">
        <v>67</v>
      </c>
      <c r="K42" s="58">
        <v>5</v>
      </c>
      <c r="L42">
        <f t="shared" si="13"/>
        <v>0.40000000000000036</v>
      </c>
    </row>
    <row r="43" spans="1:12">
      <c r="A43" s="58" t="s">
        <v>10</v>
      </c>
      <c r="B43">
        <v>4</v>
      </c>
      <c r="C43" t="s">
        <v>65</v>
      </c>
      <c r="D43" t="s">
        <v>81</v>
      </c>
      <c r="E43">
        <v>5.7</v>
      </c>
      <c r="F43">
        <v>4.45</v>
      </c>
      <c r="G43">
        <v>1.6</v>
      </c>
      <c r="H43" s="6">
        <f t="shared" si="12"/>
        <v>2.78125</v>
      </c>
      <c r="I43" s="6" t="s">
        <v>67</v>
      </c>
      <c r="J43" t="s">
        <v>105</v>
      </c>
      <c r="K43">
        <f>E43</f>
        <v>5.7</v>
      </c>
      <c r="L43">
        <f t="shared" si="13"/>
        <v>0</v>
      </c>
    </row>
    <row r="44" spans="1:12">
      <c r="A44" s="58" t="s">
        <v>10</v>
      </c>
      <c r="B44">
        <v>5</v>
      </c>
      <c r="C44" t="s">
        <v>65</v>
      </c>
      <c r="D44" t="s">
        <v>112</v>
      </c>
      <c r="E44">
        <v>5</v>
      </c>
      <c r="F44">
        <v>4.0999999999999996</v>
      </c>
      <c r="G44">
        <v>1.6</v>
      </c>
      <c r="H44" s="6">
        <f t="shared" si="12"/>
        <v>2.5624999999999996</v>
      </c>
      <c r="I44" s="6" t="s">
        <v>78</v>
      </c>
      <c r="K44">
        <f>E44</f>
        <v>5</v>
      </c>
      <c r="L44">
        <f t="shared" si="13"/>
        <v>0</v>
      </c>
    </row>
    <row r="45" spans="1:12">
      <c r="A45" s="58"/>
      <c r="K45" s="10" t="s">
        <v>73</v>
      </c>
      <c r="L45">
        <f>AVERAGE(L40:L44)</f>
        <v>0.22000000000000011</v>
      </c>
    </row>
    <row r="46" spans="1:12">
      <c r="A46" s="58"/>
      <c r="D46" s="10" t="s">
        <v>73</v>
      </c>
      <c r="E46" s="6">
        <f>AVERAGE(E40:E44)</f>
        <v>5.5600000000000005</v>
      </c>
      <c r="F46" s="6">
        <f>AVERAGE(F40:F44)</f>
        <v>4.2299999999999995</v>
      </c>
      <c r="G46" s="6">
        <f t="shared" ref="G46" si="14">AVERAGE(G40:G44)</f>
        <v>1.58</v>
      </c>
      <c r="H46" s="6"/>
    </row>
    <row r="47" spans="1:12">
      <c r="A47" s="58"/>
      <c r="D47" s="10" t="s">
        <v>74</v>
      </c>
      <c r="E47" s="5">
        <f>MIN(E40:E44)</f>
        <v>5</v>
      </c>
      <c r="F47" s="5">
        <f>MIN(F40:F44)</f>
        <v>4.0999999999999996</v>
      </c>
      <c r="G47" s="5">
        <f t="shared" ref="G47" si="15">MIN(G40:G44)</f>
        <v>1.5</v>
      </c>
      <c r="H47" s="5"/>
    </row>
    <row r="48" spans="1:12">
      <c r="A48" s="58"/>
      <c r="D48" s="10" t="s">
        <v>75</v>
      </c>
      <c r="E48" s="5">
        <f>MAX(E40:E44)</f>
        <v>6.5</v>
      </c>
      <c r="F48" s="5">
        <f>MAX(F40:F44)</f>
        <v>4.45</v>
      </c>
      <c r="G48" s="5">
        <f t="shared" ref="G48" si="16">MAX(G40:G44)</f>
        <v>1.6</v>
      </c>
      <c r="H48" s="5"/>
    </row>
    <row r="49" spans="1:10">
      <c r="A49" s="58"/>
      <c r="D49" s="10" t="s">
        <v>76</v>
      </c>
      <c r="E49" s="5">
        <f>MEDIAN(E40:E44)</f>
        <v>5.4</v>
      </c>
      <c r="F49" s="5">
        <f>MEDIAN(F40:F44)</f>
        <v>4.2</v>
      </c>
      <c r="G49" s="5">
        <f t="shared" ref="G49" si="17">MEDIAN(G40:G44)</f>
        <v>1.6</v>
      </c>
      <c r="H49" s="5"/>
    </row>
    <row r="50" spans="1:10">
      <c r="A50" s="58"/>
      <c r="D50" s="10"/>
      <c r="E50" s="5"/>
      <c r="F50" s="5"/>
    </row>
    <row r="51" spans="1:10">
      <c r="A51" t="s">
        <v>1</v>
      </c>
      <c r="B51" t="s">
        <v>99</v>
      </c>
      <c r="C51" s="7" t="s">
        <v>59</v>
      </c>
      <c r="D51" s="7" t="s">
        <v>60</v>
      </c>
      <c r="E51" s="7" t="s">
        <v>61</v>
      </c>
      <c r="F51" s="7" t="s">
        <v>62</v>
      </c>
      <c r="G51" s="7" t="s">
        <v>100</v>
      </c>
      <c r="H51" s="7" t="s">
        <v>101</v>
      </c>
      <c r="I51" s="7"/>
      <c r="J51" s="7" t="s">
        <v>64</v>
      </c>
    </row>
    <row r="52" spans="1:10">
      <c r="A52" s="58" t="s">
        <v>8</v>
      </c>
      <c r="B52">
        <v>1</v>
      </c>
      <c r="C52" t="s">
        <v>65</v>
      </c>
      <c r="D52" t="s">
        <v>114</v>
      </c>
      <c r="E52">
        <v>5.49</v>
      </c>
      <c r="F52">
        <v>4.33</v>
      </c>
      <c r="G52">
        <v>1.37</v>
      </c>
      <c r="H52" s="5">
        <f>F52/G52</f>
        <v>3.1605839416058394</v>
      </c>
      <c r="I52" s="5" t="s">
        <v>71</v>
      </c>
      <c r="J52" s="4" t="s">
        <v>115</v>
      </c>
    </row>
    <row r="53" spans="1:10">
      <c r="A53" s="58" t="s">
        <v>8</v>
      </c>
      <c r="B53">
        <v>2</v>
      </c>
      <c r="C53" t="s">
        <v>65</v>
      </c>
      <c r="D53" t="s">
        <v>114</v>
      </c>
      <c r="E53">
        <v>5.94</v>
      </c>
      <c r="F53">
        <v>4.28</v>
      </c>
      <c r="G53">
        <v>1.31</v>
      </c>
      <c r="H53" s="5">
        <f t="shared" ref="H53:H60" si="18">F53/G53</f>
        <v>3.2671755725190841</v>
      </c>
      <c r="I53" s="5" t="s">
        <v>71</v>
      </c>
      <c r="J53" s="4" t="s">
        <v>116</v>
      </c>
    </row>
    <row r="54" spans="1:10">
      <c r="A54" s="58" t="s">
        <v>8</v>
      </c>
      <c r="B54">
        <v>3</v>
      </c>
      <c r="C54" t="s">
        <v>65</v>
      </c>
      <c r="D54" t="s">
        <v>114</v>
      </c>
      <c r="E54">
        <v>5.94</v>
      </c>
      <c r="F54">
        <v>4.0999999999999996</v>
      </c>
      <c r="G54">
        <v>1.37</v>
      </c>
      <c r="H54" s="5">
        <f t="shared" si="18"/>
        <v>2.992700729927007</v>
      </c>
      <c r="I54" s="5" t="s">
        <v>71</v>
      </c>
      <c r="J54" s="4" t="s">
        <v>117</v>
      </c>
    </row>
    <row r="55" spans="1:10">
      <c r="A55" s="58" t="s">
        <v>8</v>
      </c>
      <c r="B55">
        <v>4</v>
      </c>
      <c r="C55" t="s">
        <v>65</v>
      </c>
      <c r="D55" t="s">
        <v>114</v>
      </c>
      <c r="E55">
        <v>5.05</v>
      </c>
      <c r="F55">
        <v>4.0999999999999996</v>
      </c>
      <c r="G55">
        <v>1.34</v>
      </c>
      <c r="H55" s="5">
        <f t="shared" si="18"/>
        <v>3.0597014925373132</v>
      </c>
      <c r="I55" s="5" t="s">
        <v>71</v>
      </c>
      <c r="J55" s="4" t="s">
        <v>118</v>
      </c>
    </row>
    <row r="56" spans="1:10">
      <c r="A56" s="58" t="s">
        <v>8</v>
      </c>
      <c r="B56">
        <v>5</v>
      </c>
      <c r="C56" t="s">
        <v>65</v>
      </c>
      <c r="D56" t="s">
        <v>119</v>
      </c>
      <c r="E56">
        <v>6.7</v>
      </c>
      <c r="F56">
        <v>4.5999999999999996</v>
      </c>
      <c r="G56">
        <v>1.4</v>
      </c>
      <c r="H56" s="5">
        <f t="shared" si="18"/>
        <v>3.2857142857142856</v>
      </c>
      <c r="I56" s="5" t="s">
        <v>67</v>
      </c>
      <c r="J56" t="s">
        <v>120</v>
      </c>
    </row>
    <row r="57" spans="1:10">
      <c r="A57" s="58" t="s">
        <v>8</v>
      </c>
      <c r="B57">
        <v>6</v>
      </c>
      <c r="C57" t="s">
        <v>65</v>
      </c>
      <c r="D57" t="s">
        <v>119</v>
      </c>
      <c r="E57">
        <v>6.2</v>
      </c>
      <c r="F57">
        <v>4.5</v>
      </c>
      <c r="G57">
        <v>1.5</v>
      </c>
      <c r="H57" s="5">
        <f t="shared" si="18"/>
        <v>3</v>
      </c>
      <c r="I57" s="5" t="s">
        <v>67</v>
      </c>
      <c r="J57" t="s">
        <v>120</v>
      </c>
    </row>
    <row r="58" spans="1:10">
      <c r="A58" s="58" t="s">
        <v>8</v>
      </c>
      <c r="B58">
        <v>7</v>
      </c>
      <c r="C58" t="s">
        <v>65</v>
      </c>
      <c r="D58" t="s">
        <v>119</v>
      </c>
      <c r="E58">
        <v>6.1</v>
      </c>
      <c r="F58">
        <v>4.4000000000000004</v>
      </c>
      <c r="G58">
        <v>1.4</v>
      </c>
      <c r="H58" s="5">
        <f t="shared" si="18"/>
        <v>3.1428571428571432</v>
      </c>
      <c r="I58" s="5" t="s">
        <v>67</v>
      </c>
      <c r="J58" t="s">
        <v>120</v>
      </c>
    </row>
    <row r="59" spans="1:10">
      <c r="A59" s="58" t="s">
        <v>8</v>
      </c>
      <c r="B59">
        <v>8</v>
      </c>
      <c r="C59" t="s">
        <v>65</v>
      </c>
      <c r="D59" t="s">
        <v>79</v>
      </c>
      <c r="E59">
        <v>5.3</v>
      </c>
      <c r="F59">
        <v>3.9</v>
      </c>
      <c r="G59">
        <v>1.4</v>
      </c>
      <c r="H59" s="5">
        <f t="shared" si="18"/>
        <v>2.785714285714286</v>
      </c>
      <c r="I59" s="5" t="s">
        <v>67</v>
      </c>
      <c r="J59" t="s">
        <v>120</v>
      </c>
    </row>
    <row r="60" spans="1:10">
      <c r="A60" s="58" t="s">
        <v>8</v>
      </c>
      <c r="B60">
        <v>9</v>
      </c>
      <c r="C60" t="s">
        <v>65</v>
      </c>
      <c r="D60" t="s">
        <v>114</v>
      </c>
      <c r="E60">
        <v>4.8</v>
      </c>
      <c r="F60">
        <v>3.9</v>
      </c>
      <c r="G60">
        <v>1.5</v>
      </c>
      <c r="H60" s="5">
        <f t="shared" si="18"/>
        <v>2.6</v>
      </c>
      <c r="I60" s="5" t="s">
        <v>67</v>
      </c>
      <c r="J60" t="s">
        <v>120</v>
      </c>
    </row>
    <row r="61" spans="1:10">
      <c r="A61" s="58"/>
      <c r="D61" s="10" t="s">
        <v>120</v>
      </c>
    </row>
    <row r="62" spans="1:10">
      <c r="C62" s="7"/>
      <c r="D62" s="10" t="s">
        <v>73</v>
      </c>
      <c r="E62" s="6">
        <f>AVERAGE(E56:E60)</f>
        <v>5.82</v>
      </c>
      <c r="F62" s="6">
        <f>AVERAGE(F56:F60)</f>
        <v>4.26</v>
      </c>
      <c r="G62" s="6">
        <f t="shared" ref="G62" si="19">AVERAGE(G56:G60)</f>
        <v>1.44</v>
      </c>
      <c r="H62" s="6"/>
      <c r="I62" s="5"/>
      <c r="J62" s="7"/>
    </row>
    <row r="63" spans="1:10">
      <c r="D63" s="10" t="s">
        <v>74</v>
      </c>
      <c r="E63" s="5">
        <f>MIN(E56:E60)</f>
        <v>4.8</v>
      </c>
      <c r="F63" s="5">
        <f>MIN(F56:F60)</f>
        <v>3.9</v>
      </c>
      <c r="G63" s="5">
        <f>MIN(G56:G60)</f>
        <v>1.4</v>
      </c>
      <c r="H63" s="5"/>
      <c r="I63" s="5"/>
    </row>
    <row r="64" spans="1:10">
      <c r="D64" s="10" t="s">
        <v>75</v>
      </c>
      <c r="E64" s="5">
        <f>MAX(E56:E60)</f>
        <v>6.7</v>
      </c>
      <c r="F64" s="5">
        <f>MAX(F56:F60)</f>
        <v>4.5999999999999996</v>
      </c>
      <c r="G64" s="5">
        <f>MAX(G56:G60)</f>
        <v>1.5</v>
      </c>
      <c r="H64" s="5"/>
      <c r="I64" s="5"/>
    </row>
    <row r="65" spans="1:10">
      <c r="D65" s="10" t="s">
        <v>76</v>
      </c>
      <c r="E65" s="5">
        <f>MEDIAN(E56:E60)</f>
        <v>6.1</v>
      </c>
      <c r="F65" s="5">
        <f>MEDIAN(F56:F60)</f>
        <v>4.4000000000000004</v>
      </c>
      <c r="G65" s="5">
        <f>MEDIAN(G56:G60)</f>
        <v>1.4</v>
      </c>
      <c r="H65" s="5"/>
      <c r="I65" s="5"/>
    </row>
    <row r="66" spans="1:10">
      <c r="D66" s="10" t="s">
        <v>121</v>
      </c>
    </row>
    <row r="67" spans="1:10">
      <c r="D67" s="10" t="s">
        <v>73</v>
      </c>
      <c r="E67" s="6">
        <f>AVERAGE(E52:E55)</f>
        <v>5.6050000000000004</v>
      </c>
      <c r="F67" s="6">
        <f>AVERAGE(F52:F55)</f>
        <v>4.2024999999999997</v>
      </c>
      <c r="G67" s="6">
        <f>AVERAGE(G52:G55)</f>
        <v>1.3475000000000001</v>
      </c>
      <c r="H67" s="6"/>
      <c r="I67" s="5"/>
    </row>
    <row r="68" spans="1:10">
      <c r="D68" s="10" t="s">
        <v>74</v>
      </c>
      <c r="E68" s="5">
        <f>MIN(E52:E55)</f>
        <v>5.05</v>
      </c>
      <c r="F68" s="5">
        <f>MIN(F52:F55)</f>
        <v>4.0999999999999996</v>
      </c>
      <c r="G68" s="5">
        <f>MIN(G52:G55)</f>
        <v>1.31</v>
      </c>
      <c r="H68" s="5"/>
      <c r="I68" s="5"/>
    </row>
    <row r="69" spans="1:10">
      <c r="D69" s="10" t="s">
        <v>75</v>
      </c>
      <c r="E69" s="5">
        <f>MAX(E52:E55)</f>
        <v>5.94</v>
      </c>
      <c r="F69" s="5">
        <f>MAX(F52:F55)</f>
        <v>4.33</v>
      </c>
      <c r="G69" s="5">
        <f>MAX(G52:G55)</f>
        <v>1.37</v>
      </c>
      <c r="H69" s="5"/>
      <c r="I69" s="5"/>
    </row>
    <row r="70" spans="1:10">
      <c r="D70" s="10" t="s">
        <v>76</v>
      </c>
      <c r="E70" s="5">
        <f>MEDIAN(E52:E55)</f>
        <v>5.7149999999999999</v>
      </c>
      <c r="F70" s="5">
        <f>MEDIAN(F52:F55)</f>
        <v>4.1899999999999995</v>
      </c>
      <c r="G70" s="5">
        <f>MEDIAN(G52:G55)</f>
        <v>1.355</v>
      </c>
      <c r="H70" s="5"/>
      <c r="I70" s="5"/>
    </row>
    <row r="72" spans="1:10">
      <c r="A72" t="s">
        <v>1</v>
      </c>
      <c r="B72" t="s">
        <v>99</v>
      </c>
      <c r="C72" s="7" t="s">
        <v>59</v>
      </c>
      <c r="D72" s="7" t="s">
        <v>60</v>
      </c>
      <c r="E72" s="7" t="s">
        <v>61</v>
      </c>
      <c r="F72" s="7" t="s">
        <v>62</v>
      </c>
      <c r="G72" s="7" t="s">
        <v>100</v>
      </c>
      <c r="H72" s="7"/>
      <c r="I72" s="7"/>
      <c r="J72" s="7" t="s">
        <v>64</v>
      </c>
    </row>
    <row r="73" spans="1:10">
      <c r="A73" s="58" t="s">
        <v>5</v>
      </c>
      <c r="B73">
        <v>1</v>
      </c>
      <c r="C73" t="s">
        <v>89</v>
      </c>
      <c r="D73" s="10" t="s">
        <v>90</v>
      </c>
      <c r="E73">
        <v>5.9</v>
      </c>
      <c r="F73" s="10">
        <v>5.45</v>
      </c>
      <c r="H73" s="6"/>
      <c r="I73" s="6"/>
    </row>
    <row r="74" spans="1:10">
      <c r="A74" s="58" t="s">
        <v>5</v>
      </c>
      <c r="B74">
        <v>2</v>
      </c>
      <c r="C74" t="s">
        <v>89</v>
      </c>
      <c r="D74" s="10" t="s">
        <v>90</v>
      </c>
      <c r="E74">
        <v>5.7</v>
      </c>
      <c r="F74" s="10" t="s">
        <v>122</v>
      </c>
      <c r="H74" s="6"/>
      <c r="I74" s="6"/>
    </row>
    <row r="75" spans="1:10">
      <c r="A75" s="58" t="s">
        <v>5</v>
      </c>
      <c r="B75">
        <v>3</v>
      </c>
      <c r="C75" t="s">
        <v>89</v>
      </c>
      <c r="D75" s="10" t="s">
        <v>90</v>
      </c>
      <c r="E75">
        <v>6.2</v>
      </c>
      <c r="F75" s="10">
        <v>5.7</v>
      </c>
      <c r="H75" s="6"/>
      <c r="I75" s="6"/>
    </row>
    <row r="76" spans="1:10">
      <c r="A76" s="58" t="s">
        <v>5</v>
      </c>
      <c r="B76">
        <v>4</v>
      </c>
      <c r="C76" t="s">
        <v>89</v>
      </c>
      <c r="D76" s="10" t="s">
        <v>90</v>
      </c>
      <c r="E76">
        <v>5.7</v>
      </c>
      <c r="F76">
        <v>5.0999999999999996</v>
      </c>
      <c r="H76" s="6"/>
      <c r="I76" s="6"/>
    </row>
    <row r="77" spans="1:10">
      <c r="A77" s="58" t="s">
        <v>5</v>
      </c>
      <c r="B77">
        <v>5</v>
      </c>
      <c r="C77" t="s">
        <v>89</v>
      </c>
      <c r="D77" s="10" t="s">
        <v>90</v>
      </c>
      <c r="E77">
        <v>6.7</v>
      </c>
      <c r="F77" s="10">
        <v>5.7</v>
      </c>
      <c r="H77" s="6"/>
      <c r="I77" s="6"/>
    </row>
    <row r="78" spans="1:10">
      <c r="A78" s="58"/>
    </row>
    <row r="79" spans="1:10">
      <c r="A79" s="58"/>
      <c r="D79" s="10" t="s">
        <v>73</v>
      </c>
      <c r="E79" s="6">
        <f>AVERAGE(E73:E77)</f>
        <v>6.04</v>
      </c>
      <c r="F79" s="6">
        <f>AVERAGE(F73:F77)</f>
        <v>5.4874999999999998</v>
      </c>
      <c r="G79" s="6"/>
      <c r="H79" s="6"/>
    </row>
    <row r="80" spans="1:10">
      <c r="A80" s="58"/>
      <c r="D80" s="10" t="s">
        <v>74</v>
      </c>
      <c r="E80" s="5">
        <f>MIN(E73:E77)</f>
        <v>5.7</v>
      </c>
      <c r="F80" s="5">
        <f>MIN(F73:F77)</f>
        <v>5.0999999999999996</v>
      </c>
      <c r="G80" s="5"/>
      <c r="H80" s="5"/>
    </row>
    <row r="81" spans="1:10">
      <c r="D81" s="10" t="s">
        <v>75</v>
      </c>
      <c r="E81" s="5">
        <f>MAX(E73:E77)</f>
        <v>6.7</v>
      </c>
      <c r="F81" s="5">
        <f>MAX(F73:F77)</f>
        <v>5.7</v>
      </c>
      <c r="G81" s="5"/>
      <c r="H81" s="5"/>
    </row>
    <row r="82" spans="1:10">
      <c r="D82" s="10" t="s">
        <v>76</v>
      </c>
      <c r="E82" s="5">
        <f>MEDIAN(E73:E77)</f>
        <v>5.9</v>
      </c>
      <c r="F82" s="5">
        <f>MEDIAN(F73:F77)</f>
        <v>5.5750000000000002</v>
      </c>
      <c r="G82" s="5"/>
      <c r="H82" s="5"/>
    </row>
    <row r="84" spans="1:10">
      <c r="A84" t="s">
        <v>1</v>
      </c>
      <c r="B84" t="s">
        <v>99</v>
      </c>
      <c r="C84" s="7" t="s">
        <v>59</v>
      </c>
      <c r="D84" s="7" t="s">
        <v>60</v>
      </c>
      <c r="E84" s="7" t="s">
        <v>61</v>
      </c>
      <c r="F84" s="7" t="s">
        <v>62</v>
      </c>
      <c r="G84" s="7" t="s">
        <v>100</v>
      </c>
      <c r="H84" s="7"/>
      <c r="I84" s="7"/>
      <c r="J84" s="7" t="s">
        <v>64</v>
      </c>
    </row>
    <row r="85" spans="1:10">
      <c r="A85" s="58" t="s">
        <v>7</v>
      </c>
      <c r="B85">
        <v>1</v>
      </c>
      <c r="C85" t="s">
        <v>65</v>
      </c>
      <c r="D85" s="10" t="s">
        <v>91</v>
      </c>
      <c r="E85">
        <v>4.8</v>
      </c>
      <c r="F85">
        <v>4.4000000000000004</v>
      </c>
      <c r="G85">
        <v>1.8</v>
      </c>
      <c r="H85" s="6"/>
      <c r="I85" s="6" t="s">
        <v>67</v>
      </c>
    </row>
    <row r="86" spans="1:10">
      <c r="A86" s="58" t="s">
        <v>7</v>
      </c>
      <c r="B86">
        <v>2</v>
      </c>
      <c r="C86" t="s">
        <v>65</v>
      </c>
      <c r="D86" s="10" t="s">
        <v>91</v>
      </c>
      <c r="E86">
        <v>5.2</v>
      </c>
      <c r="F86">
        <v>4.3</v>
      </c>
      <c r="G86">
        <v>1.8</v>
      </c>
      <c r="H86" s="6"/>
      <c r="I86" s="6" t="s">
        <v>67</v>
      </c>
    </row>
    <row r="87" spans="1:10">
      <c r="A87" s="58" t="s">
        <v>7</v>
      </c>
      <c r="B87">
        <v>3</v>
      </c>
      <c r="C87" t="s">
        <v>65</v>
      </c>
      <c r="D87" s="10" t="s">
        <v>91</v>
      </c>
      <c r="E87">
        <v>5</v>
      </c>
      <c r="F87">
        <v>4.4000000000000004</v>
      </c>
      <c r="G87">
        <v>1.9</v>
      </c>
      <c r="H87" s="6"/>
      <c r="I87" s="6" t="s">
        <v>67</v>
      </c>
    </row>
    <row r="88" spans="1:10">
      <c r="A88" s="58" t="s">
        <v>7</v>
      </c>
      <c r="B88">
        <v>4</v>
      </c>
      <c r="C88" t="s">
        <v>65</v>
      </c>
      <c r="D88" s="10" t="s">
        <v>96</v>
      </c>
      <c r="E88">
        <v>5.2</v>
      </c>
      <c r="F88">
        <v>3.9</v>
      </c>
      <c r="H88" s="6"/>
      <c r="I88" s="6" t="s">
        <v>67</v>
      </c>
    </row>
    <row r="89" spans="1:10">
      <c r="A89" s="58" t="s">
        <v>7</v>
      </c>
      <c r="B89">
        <v>5</v>
      </c>
      <c r="C89" t="s">
        <v>65</v>
      </c>
      <c r="D89" s="10" t="s">
        <v>91</v>
      </c>
      <c r="E89">
        <v>5</v>
      </c>
      <c r="F89">
        <v>4.0999999999999996</v>
      </c>
      <c r="H89" s="6"/>
      <c r="I89" s="6" t="s">
        <v>67</v>
      </c>
    </row>
    <row r="90" spans="1:10">
      <c r="D90" s="10"/>
      <c r="E90" s="5"/>
      <c r="F90" s="5"/>
      <c r="G90" s="5"/>
      <c r="H90" s="5"/>
    </row>
    <row r="91" spans="1:10">
      <c r="D91" s="10" t="s">
        <v>73</v>
      </c>
      <c r="E91" s="6">
        <f>AVERAGE(E85:E89)</f>
        <v>5.04</v>
      </c>
      <c r="F91" s="6">
        <f>AVERAGE(F85:F89)</f>
        <v>4.2200000000000006</v>
      </c>
      <c r="G91" s="6"/>
      <c r="H91" s="6"/>
    </row>
    <row r="92" spans="1:10">
      <c r="D92" s="10" t="s">
        <v>74</v>
      </c>
      <c r="E92" s="5">
        <f>MIN(E85:E89)</f>
        <v>4.8</v>
      </c>
      <c r="F92" s="5">
        <f>MIN(F85:F89)</f>
        <v>3.9</v>
      </c>
      <c r="G92" s="5"/>
      <c r="H92" s="5"/>
    </row>
    <row r="93" spans="1:10">
      <c r="D93" s="10" t="s">
        <v>75</v>
      </c>
      <c r="E93" s="5">
        <f>MAX(E85:E89)</f>
        <v>5.2</v>
      </c>
      <c r="F93" s="5">
        <f>MAX(F85:F89)</f>
        <v>4.4000000000000004</v>
      </c>
      <c r="G93" s="5"/>
      <c r="H93" s="5"/>
    </row>
    <row r="94" spans="1:10">
      <c r="D94" s="10" t="s">
        <v>76</v>
      </c>
      <c r="E94" s="5">
        <f>MEDIAN(E85:E89)</f>
        <v>5</v>
      </c>
      <c r="F94" s="5">
        <f>MEDIAN(F85:F89)</f>
        <v>4.3</v>
      </c>
      <c r="G94" s="5"/>
      <c r="H94" s="5"/>
    </row>
  </sheetData>
  <printOptions gridLines="1"/>
  <pageMargins left="0.75" right="0.2" top="0.25" bottom="0.25" header="0.3" footer="0.3"/>
  <pageSetup scale="9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269"/>
  <sheetViews>
    <sheetView topLeftCell="A223" workbookViewId="0">
      <selection activeCell="AC241" sqref="AC241"/>
    </sheetView>
  </sheetViews>
  <sheetFormatPr baseColWidth="10" defaultColWidth="11.5" defaultRowHeight="14" x14ac:dyDescent="0"/>
  <cols>
    <col min="5" max="5" width="8.33203125" customWidth="1"/>
    <col min="9" max="9" width="28.1640625" bestFit="1" customWidth="1"/>
    <col min="10" max="10" width="5" customWidth="1"/>
    <col min="11" max="11" width="13.5" customWidth="1"/>
    <col min="18" max="18" width="19.33203125" customWidth="1"/>
    <col min="19" max="19" width="31.1640625" bestFit="1" customWidth="1"/>
    <col min="35" max="35" width="35" bestFit="1" customWidth="1"/>
  </cols>
  <sheetData>
    <row r="1" spans="1:39" ht="56">
      <c r="A1" s="60" t="s">
        <v>123</v>
      </c>
      <c r="B1" s="60" t="s">
        <v>124</v>
      </c>
      <c r="C1" s="60" t="s">
        <v>125</v>
      </c>
      <c r="D1" s="60" t="s">
        <v>126</v>
      </c>
      <c r="E1" s="60" t="s">
        <v>127</v>
      </c>
      <c r="F1" s="60" t="s">
        <v>128</v>
      </c>
      <c r="G1" s="60" t="s">
        <v>129</v>
      </c>
      <c r="H1" s="61" t="s">
        <v>130</v>
      </c>
      <c r="I1" s="60" t="s">
        <v>131</v>
      </c>
      <c r="J1" s="60" t="s">
        <v>132</v>
      </c>
      <c r="K1" s="60" t="s">
        <v>133</v>
      </c>
      <c r="L1" s="60" t="s">
        <v>134</v>
      </c>
      <c r="M1" s="60" t="s">
        <v>135</v>
      </c>
      <c r="N1" s="60" t="s">
        <v>136</v>
      </c>
      <c r="O1" s="60" t="s">
        <v>137</v>
      </c>
      <c r="P1" s="60" t="s">
        <v>138</v>
      </c>
      <c r="Q1" s="62" t="s">
        <v>139</v>
      </c>
      <c r="R1" s="60" t="s">
        <v>140</v>
      </c>
      <c r="S1" s="60" t="s">
        <v>141</v>
      </c>
      <c r="T1" s="60" t="s">
        <v>142</v>
      </c>
      <c r="U1" s="60" t="s">
        <v>143</v>
      </c>
      <c r="V1" s="60" t="s">
        <v>144</v>
      </c>
      <c r="W1" s="63" t="s">
        <v>145</v>
      </c>
      <c r="X1" s="64" t="s">
        <v>146</v>
      </c>
      <c r="Y1" s="65" t="s">
        <v>147</v>
      </c>
      <c r="Z1" s="60" t="s">
        <v>148</v>
      </c>
      <c r="AA1" s="65" t="s">
        <v>149</v>
      </c>
      <c r="AB1" s="65" t="s">
        <v>150</v>
      </c>
      <c r="AC1" s="60" t="s">
        <v>151</v>
      </c>
      <c r="AD1" s="60" t="s">
        <v>152</v>
      </c>
      <c r="AE1" s="65" t="s">
        <v>153</v>
      </c>
      <c r="AF1" s="60" t="s">
        <v>154</v>
      </c>
      <c r="AG1" s="60" t="s">
        <v>155</v>
      </c>
      <c r="AH1" s="60" t="s">
        <v>156</v>
      </c>
      <c r="AI1" s="60" t="s">
        <v>157</v>
      </c>
      <c r="AJ1" s="60" t="s">
        <v>158</v>
      </c>
      <c r="AK1" s="60" t="s">
        <v>159</v>
      </c>
      <c r="AL1" s="60" t="s">
        <v>160</v>
      </c>
      <c r="AM1" s="60" t="s">
        <v>161</v>
      </c>
    </row>
    <row r="2" spans="1:39" s="69" customFormat="1" ht="18">
      <c r="A2" s="66" t="s">
        <v>162</v>
      </c>
      <c r="B2" s="67"/>
      <c r="C2" s="68"/>
      <c r="D2" s="67"/>
      <c r="G2" s="67"/>
      <c r="H2" s="70"/>
      <c r="Q2" s="71"/>
      <c r="T2" s="67"/>
      <c r="U2" s="67"/>
      <c r="V2" s="67"/>
      <c r="W2" s="72"/>
      <c r="X2" s="73"/>
      <c r="Y2" s="74"/>
      <c r="Z2" s="67"/>
      <c r="AA2" s="74"/>
      <c r="AB2" s="74"/>
      <c r="AC2" s="67"/>
      <c r="AD2" s="67"/>
      <c r="AE2" s="74"/>
    </row>
    <row r="3" spans="1:39" s="77" customFormat="1">
      <c r="A3" s="75" t="s">
        <v>163</v>
      </c>
      <c r="B3" s="75" t="s">
        <v>164</v>
      </c>
      <c r="C3" s="76">
        <v>40164</v>
      </c>
      <c r="D3" s="75" t="s">
        <v>164</v>
      </c>
      <c r="F3" s="77" t="s">
        <v>165</v>
      </c>
      <c r="G3" s="75" t="s">
        <v>166</v>
      </c>
      <c r="H3" s="75" t="s">
        <v>167</v>
      </c>
      <c r="J3" s="77" t="s">
        <v>168</v>
      </c>
      <c r="K3" s="77" t="s">
        <v>169</v>
      </c>
      <c r="L3" s="77" t="s">
        <v>170</v>
      </c>
      <c r="M3" s="77">
        <v>39.336731999999998</v>
      </c>
      <c r="N3" s="77">
        <v>-76.129684999999995</v>
      </c>
      <c r="O3" s="77">
        <v>1</v>
      </c>
      <c r="P3" s="77" t="s">
        <v>171</v>
      </c>
      <c r="Q3" s="78">
        <v>35604</v>
      </c>
      <c r="R3" s="77" t="s">
        <v>172</v>
      </c>
      <c r="T3" s="75">
        <v>98</v>
      </c>
      <c r="U3" s="75">
        <v>106</v>
      </c>
      <c r="V3" s="75">
        <v>1.1200000000000001</v>
      </c>
      <c r="W3" s="79">
        <f>T3/V3</f>
        <v>87.499999999999986</v>
      </c>
      <c r="X3" s="80"/>
      <c r="Y3" s="81"/>
      <c r="Z3" s="75">
        <v>7.75</v>
      </c>
      <c r="AA3" s="81">
        <f>((1/1.6)*Z3)*0.95</f>
        <v>4.6015625</v>
      </c>
      <c r="AB3" s="81"/>
      <c r="AC3" s="75" t="s">
        <v>173</v>
      </c>
      <c r="AD3" s="75"/>
      <c r="AE3" s="81"/>
      <c r="AF3" s="77">
        <v>37.5</v>
      </c>
      <c r="AG3" s="77">
        <v>5.13</v>
      </c>
      <c r="AH3" s="77">
        <v>21.5</v>
      </c>
      <c r="AI3" s="77" t="s">
        <v>174</v>
      </c>
      <c r="AJ3" s="82">
        <v>35604</v>
      </c>
      <c r="AK3" s="77">
        <v>930</v>
      </c>
      <c r="AL3" s="77" t="s">
        <v>175</v>
      </c>
      <c r="AM3" s="77" t="s">
        <v>176</v>
      </c>
    </row>
    <row r="4" spans="1:39" s="77" customFormat="1">
      <c r="A4" s="75" t="s">
        <v>163</v>
      </c>
      <c r="B4" s="75" t="s">
        <v>164</v>
      </c>
      <c r="C4" s="83">
        <v>40164</v>
      </c>
      <c r="D4" s="75" t="s">
        <v>164</v>
      </c>
      <c r="F4" s="77" t="s">
        <v>177</v>
      </c>
      <c r="G4" s="75" t="s">
        <v>166</v>
      </c>
      <c r="H4" s="75" t="s">
        <v>167</v>
      </c>
      <c r="J4" s="77" t="s">
        <v>178</v>
      </c>
      <c r="K4" s="77" t="s">
        <v>179</v>
      </c>
      <c r="L4" s="77" t="s">
        <v>180</v>
      </c>
      <c r="M4" s="77">
        <v>39.856471999999997</v>
      </c>
      <c r="N4" s="77">
        <v>-75.787758999999994</v>
      </c>
      <c r="O4" s="77">
        <v>346</v>
      </c>
      <c r="P4" s="77" t="s">
        <v>181</v>
      </c>
      <c r="Q4" s="78">
        <v>38146</v>
      </c>
      <c r="R4" s="77" t="s">
        <v>182</v>
      </c>
      <c r="T4" s="75">
        <v>105</v>
      </c>
      <c r="U4" s="75">
        <v>112</v>
      </c>
      <c r="V4" s="75">
        <v>1.1299999999999999</v>
      </c>
      <c r="W4" s="79">
        <f>T4/V4</f>
        <v>92.920353982300895</v>
      </c>
      <c r="X4" s="80"/>
      <c r="Y4" s="81"/>
      <c r="Z4" s="75"/>
      <c r="AA4" s="81"/>
      <c r="AB4" s="81"/>
      <c r="AC4" s="75"/>
      <c r="AD4" s="75"/>
      <c r="AE4" s="81"/>
    </row>
    <row r="5" spans="1:39">
      <c r="A5" s="54"/>
      <c r="B5" s="54"/>
      <c r="C5" s="84"/>
      <c r="D5" s="54" t="s">
        <v>183</v>
      </c>
      <c r="F5" t="s">
        <v>184</v>
      </c>
      <c r="G5" s="54" t="s">
        <v>185</v>
      </c>
      <c r="H5" s="75" t="s">
        <v>167</v>
      </c>
      <c r="J5" s="77" t="s">
        <v>178</v>
      </c>
      <c r="K5" s="77" t="s">
        <v>179</v>
      </c>
      <c r="L5" t="s">
        <v>186</v>
      </c>
      <c r="M5">
        <v>39.856248000000001</v>
      </c>
      <c r="N5">
        <v>-75.788021000000001</v>
      </c>
      <c r="O5" s="77">
        <v>346</v>
      </c>
      <c r="P5" s="77" t="s">
        <v>187</v>
      </c>
      <c r="Q5" s="85">
        <v>40364</v>
      </c>
      <c r="R5" t="s">
        <v>188</v>
      </c>
      <c r="S5" t="s">
        <v>189</v>
      </c>
      <c r="T5" s="54"/>
      <c r="U5" s="54"/>
      <c r="V5" s="54"/>
      <c r="W5" s="86"/>
      <c r="X5" s="87"/>
      <c r="Y5" s="55"/>
      <c r="Z5" s="54">
        <v>7.05</v>
      </c>
      <c r="AA5" s="55">
        <f>((1/1.6)*Z5)*0.95</f>
        <v>4.1859374999999996</v>
      </c>
      <c r="AB5" s="55"/>
      <c r="AC5" s="54" t="s">
        <v>173</v>
      </c>
      <c r="AD5" s="54">
        <v>4.5</v>
      </c>
      <c r="AE5" s="55">
        <f>((1/0.64)*AD5)*0.95</f>
        <v>6.6796875</v>
      </c>
      <c r="AF5">
        <v>37.953795379537958</v>
      </c>
      <c r="AG5">
        <v>5.2670000000000003</v>
      </c>
      <c r="AH5">
        <v>22.1</v>
      </c>
      <c r="AI5" t="s">
        <v>188</v>
      </c>
      <c r="AJ5" s="88">
        <v>40367</v>
      </c>
    </row>
    <row r="6" spans="1:39">
      <c r="A6" s="54"/>
      <c r="B6" s="54"/>
      <c r="C6" s="54"/>
      <c r="D6" s="54" t="s">
        <v>183</v>
      </c>
      <c r="F6" t="s">
        <v>190</v>
      </c>
      <c r="G6" s="54" t="s">
        <v>185</v>
      </c>
      <c r="H6" s="75" t="s">
        <v>167</v>
      </c>
      <c r="J6" s="77" t="s">
        <v>178</v>
      </c>
      <c r="K6" s="77" t="s">
        <v>179</v>
      </c>
      <c r="L6" t="s">
        <v>186</v>
      </c>
      <c r="M6">
        <v>39.856248000000001</v>
      </c>
      <c r="N6">
        <v>-75.788021000000001</v>
      </c>
      <c r="O6" s="77">
        <v>346</v>
      </c>
      <c r="P6" s="77" t="s">
        <v>191</v>
      </c>
      <c r="Q6" s="85">
        <v>40364</v>
      </c>
      <c r="R6" t="s">
        <v>192</v>
      </c>
      <c r="S6" t="s">
        <v>193</v>
      </c>
      <c r="T6" s="54"/>
      <c r="U6" s="54"/>
      <c r="V6" s="54"/>
      <c r="W6" s="86"/>
      <c r="X6" s="87"/>
      <c r="Y6" s="55"/>
      <c r="Z6" s="54">
        <v>7.2</v>
      </c>
      <c r="AA6" s="55">
        <f>((1/1.6)*Z6)*0.95</f>
        <v>4.2749999999999995</v>
      </c>
      <c r="AB6" s="55"/>
      <c r="AC6" s="54" t="s">
        <v>173</v>
      </c>
      <c r="AD6" s="54">
        <v>4.5999999999999996</v>
      </c>
      <c r="AE6" s="55">
        <f>((1/0.64)*AD6)*0.95</f>
        <v>6.8281249999999991</v>
      </c>
    </row>
    <row r="7" spans="1:39">
      <c r="A7" s="54"/>
      <c r="B7" s="54"/>
      <c r="C7" s="54"/>
      <c r="D7" s="54" t="s">
        <v>183</v>
      </c>
      <c r="F7" t="s">
        <v>194</v>
      </c>
      <c r="G7" s="54" t="s">
        <v>185</v>
      </c>
      <c r="H7" s="75" t="s">
        <v>167</v>
      </c>
      <c r="J7" s="77" t="s">
        <v>178</v>
      </c>
      <c r="K7" s="77" t="s">
        <v>179</v>
      </c>
      <c r="L7" t="s">
        <v>186</v>
      </c>
      <c r="M7">
        <v>39.856248000000001</v>
      </c>
      <c r="N7">
        <v>-75.788021000000001</v>
      </c>
      <c r="O7" s="77">
        <v>346</v>
      </c>
      <c r="P7" s="77" t="s">
        <v>195</v>
      </c>
      <c r="Q7" s="85">
        <v>40364</v>
      </c>
      <c r="T7" s="54">
        <v>102</v>
      </c>
      <c r="U7" s="54">
        <v>108</v>
      </c>
      <c r="V7" s="54">
        <v>1.087</v>
      </c>
      <c r="W7" s="86">
        <f>T7/V7</f>
        <v>93.836246550138</v>
      </c>
      <c r="X7" s="87"/>
      <c r="Y7" s="55"/>
      <c r="Z7" s="54">
        <v>7.5</v>
      </c>
      <c r="AA7" s="55">
        <f>((1/1.6)*Z7)*0.95</f>
        <v>4.453125</v>
      </c>
      <c r="AB7" s="55"/>
      <c r="AC7" s="54" t="s">
        <v>173</v>
      </c>
      <c r="AD7" s="54">
        <v>4.5</v>
      </c>
      <c r="AE7" s="55">
        <f>((1/0.64)*AD7)*0.95</f>
        <v>6.6796875</v>
      </c>
    </row>
    <row r="8" spans="1:39">
      <c r="A8" s="54"/>
      <c r="B8" s="54"/>
      <c r="C8" s="54"/>
      <c r="D8" s="54" t="s">
        <v>183</v>
      </c>
      <c r="F8" s="77" t="s">
        <v>196</v>
      </c>
      <c r="G8" s="54" t="s">
        <v>185</v>
      </c>
      <c r="H8" s="75" t="s">
        <v>167</v>
      </c>
      <c r="J8" s="77" t="s">
        <v>178</v>
      </c>
      <c r="K8" s="77" t="s">
        <v>179</v>
      </c>
      <c r="L8" t="s">
        <v>186</v>
      </c>
      <c r="M8">
        <v>39.856248000000001</v>
      </c>
      <c r="N8">
        <v>-75.788021000000001</v>
      </c>
      <c r="O8" s="77">
        <v>346</v>
      </c>
      <c r="P8" s="77" t="s">
        <v>197</v>
      </c>
      <c r="Q8" s="85">
        <v>40364</v>
      </c>
      <c r="R8" t="s">
        <v>198</v>
      </c>
      <c r="S8" t="s">
        <v>199</v>
      </c>
      <c r="T8" s="54"/>
      <c r="U8" s="54"/>
      <c r="V8" s="54"/>
      <c r="W8" s="86"/>
      <c r="X8" s="87"/>
      <c r="Y8" s="55"/>
      <c r="Z8" s="54">
        <v>7.1</v>
      </c>
      <c r="AA8" s="55">
        <f>((1/1.6)*Z8)*0.95</f>
        <v>4.2156250000000002</v>
      </c>
      <c r="AB8" s="55"/>
      <c r="AC8" s="54" t="s">
        <v>173</v>
      </c>
      <c r="AD8" s="54">
        <v>4.3</v>
      </c>
      <c r="AE8" s="55">
        <f>((1/0.64)*AD8)*0.95</f>
        <v>6.3828125</v>
      </c>
    </row>
    <row r="9" spans="1:39">
      <c r="A9" s="54"/>
      <c r="B9" s="54"/>
      <c r="C9" s="54"/>
      <c r="D9" s="54"/>
      <c r="F9" s="77"/>
      <c r="G9" s="54"/>
      <c r="H9" s="89"/>
      <c r="O9" s="77"/>
      <c r="P9" s="77"/>
      <c r="Q9" s="85"/>
      <c r="T9" s="90">
        <f>AVERAGE(T3:T8)</f>
        <v>101.66666666666667</v>
      </c>
      <c r="U9" s="90">
        <f>AVERAGE(U3:U8)</f>
        <v>108.66666666666667</v>
      </c>
      <c r="V9" s="90">
        <f>AVERAGE(V3:V8)</f>
        <v>1.1123333333333332</v>
      </c>
      <c r="W9" s="90">
        <f>AVERAGE(W3:W8)</f>
        <v>91.418866844146294</v>
      </c>
      <c r="X9" s="87"/>
      <c r="Y9" s="55"/>
      <c r="Z9" s="91" t="s">
        <v>200</v>
      </c>
      <c r="AA9" s="90">
        <f>AVERAGE(AA3:AA8)</f>
        <v>4.3462499999999995</v>
      </c>
      <c r="AB9" s="55"/>
      <c r="AC9" s="54"/>
      <c r="AD9" s="54"/>
      <c r="AE9" s="90">
        <f>AVERAGE(AE3:AE8)</f>
        <v>6.642578125</v>
      </c>
    </row>
    <row r="10" spans="1:39" s="69" customFormat="1" ht="18">
      <c r="A10" s="66" t="s">
        <v>201</v>
      </c>
      <c r="B10" s="67"/>
      <c r="C10" s="68"/>
      <c r="D10" s="67"/>
      <c r="G10" s="67"/>
      <c r="H10" s="70"/>
      <c r="Q10" s="71"/>
      <c r="T10" s="67"/>
      <c r="U10" s="67"/>
      <c r="V10" s="67"/>
      <c r="W10" s="72"/>
      <c r="X10" s="73"/>
      <c r="Y10" s="74"/>
      <c r="Z10" s="67"/>
      <c r="AA10" s="74"/>
      <c r="AB10" s="74"/>
      <c r="AC10" s="67"/>
      <c r="AD10" s="67"/>
      <c r="AE10" s="74"/>
    </row>
    <row r="11" spans="1:39">
      <c r="A11" s="54" t="s">
        <v>202</v>
      </c>
      <c r="B11" s="54"/>
      <c r="C11" s="92">
        <v>40522</v>
      </c>
      <c r="D11" s="54" t="s">
        <v>183</v>
      </c>
      <c r="F11" t="s">
        <v>203</v>
      </c>
      <c r="G11" s="54" t="s">
        <v>204</v>
      </c>
      <c r="H11" s="75" t="s">
        <v>167</v>
      </c>
      <c r="J11" s="77" t="s">
        <v>178</v>
      </c>
      <c r="K11" s="77" t="s">
        <v>179</v>
      </c>
      <c r="L11" t="s">
        <v>180</v>
      </c>
      <c r="M11">
        <v>39.856248000000001</v>
      </c>
      <c r="N11">
        <v>-75.788021000000001</v>
      </c>
      <c r="O11" s="77">
        <v>346</v>
      </c>
      <c r="P11" s="77" t="s">
        <v>205</v>
      </c>
      <c r="Q11" s="85">
        <v>40364</v>
      </c>
      <c r="S11" t="s">
        <v>206</v>
      </c>
      <c r="T11" s="54"/>
      <c r="U11" s="54"/>
      <c r="V11" s="54"/>
      <c r="W11" s="86"/>
      <c r="X11" s="87">
        <v>2.6</v>
      </c>
      <c r="Y11" s="55">
        <f t="shared" ref="Y11:Y18" si="0">((1/1.6)*X11)*0.95</f>
        <v>1.54375</v>
      </c>
      <c r="Z11" s="54">
        <v>7.6</v>
      </c>
      <c r="AA11" s="55">
        <f t="shared" ref="AA11:AA18" si="1">((1/1.6)*Z11)*0.95</f>
        <v>4.5125000000000002</v>
      </c>
      <c r="AB11" s="55">
        <f t="shared" ref="AB11:AB18" si="2">AA11/Y11</f>
        <v>2.9230769230769234</v>
      </c>
      <c r="AC11" s="54" t="s">
        <v>173</v>
      </c>
      <c r="AD11" s="54">
        <v>4</v>
      </c>
      <c r="AE11" s="55">
        <f t="shared" ref="AE11:AE18" si="3">((1/0.64)*AD11)*0.95</f>
        <v>5.9375</v>
      </c>
    </row>
    <row r="12" spans="1:39">
      <c r="A12" s="54"/>
      <c r="B12" s="54"/>
      <c r="C12" s="54"/>
      <c r="D12" s="54" t="s">
        <v>183</v>
      </c>
      <c r="F12" t="s">
        <v>207</v>
      </c>
      <c r="G12" s="54" t="s">
        <v>204</v>
      </c>
      <c r="H12" s="75" t="s">
        <v>167</v>
      </c>
      <c r="J12" s="77" t="s">
        <v>178</v>
      </c>
      <c r="K12" s="77" t="s">
        <v>179</v>
      </c>
      <c r="L12" t="s">
        <v>180</v>
      </c>
      <c r="M12">
        <v>39.856248000000001</v>
      </c>
      <c r="N12">
        <v>-75.788021000000001</v>
      </c>
      <c r="O12" s="77">
        <v>346</v>
      </c>
      <c r="P12" s="77" t="s">
        <v>208</v>
      </c>
      <c r="Q12" s="85">
        <v>40364</v>
      </c>
      <c r="S12" t="s">
        <v>209</v>
      </c>
      <c r="T12" s="54"/>
      <c r="U12" s="54"/>
      <c r="V12" s="54"/>
      <c r="W12" s="86"/>
      <c r="X12" s="87">
        <v>2.6</v>
      </c>
      <c r="Y12" s="55">
        <f t="shared" si="0"/>
        <v>1.54375</v>
      </c>
      <c r="Z12" s="54">
        <v>7.2</v>
      </c>
      <c r="AA12" s="55">
        <f t="shared" si="1"/>
        <v>4.2749999999999995</v>
      </c>
      <c r="AB12" s="55">
        <f t="shared" si="2"/>
        <v>2.7692307692307692</v>
      </c>
      <c r="AC12" s="54" t="s">
        <v>173</v>
      </c>
      <c r="AD12" s="54">
        <v>4</v>
      </c>
      <c r="AE12" s="55">
        <f t="shared" si="3"/>
        <v>5.9375</v>
      </c>
    </row>
    <row r="13" spans="1:39">
      <c r="A13" s="54"/>
      <c r="B13" s="54"/>
      <c r="C13" s="54"/>
      <c r="D13" s="54" t="s">
        <v>183</v>
      </c>
      <c r="F13" t="s">
        <v>210</v>
      </c>
      <c r="G13" s="54" t="s">
        <v>204</v>
      </c>
      <c r="H13" s="75" t="s">
        <v>167</v>
      </c>
      <c r="J13" s="77" t="s">
        <v>178</v>
      </c>
      <c r="K13" s="77" t="s">
        <v>179</v>
      </c>
      <c r="L13" t="s">
        <v>186</v>
      </c>
      <c r="M13">
        <v>39.856248000000001</v>
      </c>
      <c r="N13">
        <v>-75.788021000000001</v>
      </c>
      <c r="O13" s="77">
        <v>346</v>
      </c>
      <c r="P13" s="77" t="s">
        <v>211</v>
      </c>
      <c r="Q13" s="85">
        <v>40364</v>
      </c>
      <c r="T13" s="54"/>
      <c r="U13" s="54"/>
      <c r="V13" s="54"/>
      <c r="W13" s="86"/>
      <c r="X13" s="87">
        <v>2.5</v>
      </c>
      <c r="Y13" s="55">
        <f t="shared" si="0"/>
        <v>1.484375</v>
      </c>
      <c r="Z13" s="54">
        <v>7.7</v>
      </c>
      <c r="AA13" s="55">
        <f t="shared" si="1"/>
        <v>4.5718749999999995</v>
      </c>
      <c r="AB13" s="55">
        <f t="shared" si="2"/>
        <v>3.0799999999999996</v>
      </c>
      <c r="AC13" s="54" t="s">
        <v>173</v>
      </c>
      <c r="AD13" s="54">
        <v>4</v>
      </c>
      <c r="AE13" s="55">
        <f t="shared" si="3"/>
        <v>5.9375</v>
      </c>
    </row>
    <row r="14" spans="1:39">
      <c r="A14" s="54"/>
      <c r="B14" s="54"/>
      <c r="C14" s="54"/>
      <c r="D14" s="54" t="s">
        <v>183</v>
      </c>
      <c r="F14" t="s">
        <v>212</v>
      </c>
      <c r="G14" s="54" t="s">
        <v>204</v>
      </c>
      <c r="H14" s="75" t="s">
        <v>167</v>
      </c>
      <c r="J14" s="77" t="s">
        <v>178</v>
      </c>
      <c r="K14" s="77" t="s">
        <v>179</v>
      </c>
      <c r="L14" t="s">
        <v>186</v>
      </c>
      <c r="M14">
        <v>39.856248000000001</v>
      </c>
      <c r="N14">
        <v>-75.788021000000001</v>
      </c>
      <c r="O14" s="77">
        <v>346</v>
      </c>
      <c r="P14" s="77" t="s">
        <v>213</v>
      </c>
      <c r="Q14" s="85">
        <v>40364</v>
      </c>
      <c r="S14" t="s">
        <v>214</v>
      </c>
      <c r="T14" s="54"/>
      <c r="U14" s="54"/>
      <c r="V14" s="54"/>
      <c r="W14" s="86"/>
      <c r="X14" s="87">
        <v>2.6</v>
      </c>
      <c r="Y14" s="55">
        <f t="shared" si="0"/>
        <v>1.54375</v>
      </c>
      <c r="Z14" s="54">
        <v>7.3</v>
      </c>
      <c r="AA14" s="55">
        <f t="shared" si="1"/>
        <v>4.3343749999999996</v>
      </c>
      <c r="AB14" s="55">
        <f t="shared" si="2"/>
        <v>2.8076923076923075</v>
      </c>
      <c r="AC14" s="54" t="s">
        <v>173</v>
      </c>
      <c r="AD14" s="54">
        <v>4.3</v>
      </c>
      <c r="AE14" s="55">
        <f t="shared" si="3"/>
        <v>6.3828125</v>
      </c>
    </row>
    <row r="15" spans="1:39">
      <c r="A15" s="54"/>
      <c r="B15" s="54"/>
      <c r="C15" s="54"/>
      <c r="D15" s="54" t="s">
        <v>183</v>
      </c>
      <c r="F15" t="s">
        <v>215</v>
      </c>
      <c r="G15" s="54" t="s">
        <v>204</v>
      </c>
      <c r="H15" s="75" t="s">
        <v>167</v>
      </c>
      <c r="J15" s="77" t="s">
        <v>178</v>
      </c>
      <c r="K15" s="77" t="s">
        <v>179</v>
      </c>
      <c r="L15" t="s">
        <v>186</v>
      </c>
      <c r="M15">
        <v>39.856248000000001</v>
      </c>
      <c r="N15">
        <v>-75.788021000000001</v>
      </c>
      <c r="O15" s="77">
        <v>346</v>
      </c>
      <c r="P15" s="77" t="s">
        <v>216</v>
      </c>
      <c r="Q15" s="85">
        <v>40364</v>
      </c>
      <c r="S15" t="s">
        <v>217</v>
      </c>
      <c r="T15" s="54"/>
      <c r="U15" s="54"/>
      <c r="V15" s="54"/>
      <c r="W15" s="86"/>
      <c r="X15" s="87">
        <v>2.65</v>
      </c>
      <c r="Y15" s="55">
        <f t="shared" si="0"/>
        <v>1.5734374999999998</v>
      </c>
      <c r="Z15" s="54">
        <v>7.8</v>
      </c>
      <c r="AA15" s="55">
        <f t="shared" si="1"/>
        <v>4.6312499999999996</v>
      </c>
      <c r="AB15" s="55">
        <f t="shared" si="2"/>
        <v>2.9433962264150946</v>
      </c>
      <c r="AC15" s="54" t="s">
        <v>173</v>
      </c>
      <c r="AD15" s="54">
        <v>4.5999999999999996</v>
      </c>
      <c r="AE15" s="55">
        <f t="shared" si="3"/>
        <v>6.8281249999999991</v>
      </c>
    </row>
    <row r="16" spans="1:39" s="77" customFormat="1">
      <c r="A16" s="75"/>
      <c r="B16" s="75"/>
      <c r="C16" s="93">
        <v>40884</v>
      </c>
      <c r="D16" s="75" t="s">
        <v>183</v>
      </c>
      <c r="E16" s="75"/>
      <c r="F16" s="77" t="s">
        <v>218</v>
      </c>
      <c r="G16" s="75" t="s">
        <v>219</v>
      </c>
      <c r="H16" s="75" t="s">
        <v>167</v>
      </c>
      <c r="I16" s="94"/>
      <c r="J16" s="77" t="s">
        <v>178</v>
      </c>
      <c r="K16" s="77" t="s">
        <v>179</v>
      </c>
      <c r="L16" s="77" t="s">
        <v>220</v>
      </c>
      <c r="M16" s="77">
        <v>39.856248000000001</v>
      </c>
      <c r="N16" s="77">
        <v>-75.788021000000001</v>
      </c>
      <c r="O16" s="77">
        <v>346</v>
      </c>
      <c r="P16" s="77" t="s">
        <v>221</v>
      </c>
      <c r="Q16" s="78">
        <v>40692</v>
      </c>
      <c r="S16" s="77" t="s">
        <v>222</v>
      </c>
      <c r="T16" s="75"/>
      <c r="U16" s="75"/>
      <c r="V16" s="75"/>
      <c r="W16" s="75"/>
      <c r="X16" s="80">
        <v>2.75</v>
      </c>
      <c r="Y16" s="81">
        <f t="shared" si="0"/>
        <v>1.6328125</v>
      </c>
      <c r="Z16" s="75">
        <v>7.9</v>
      </c>
      <c r="AA16" s="81">
        <f t="shared" si="1"/>
        <v>4.6906249999999998</v>
      </c>
      <c r="AB16" s="81">
        <f t="shared" si="2"/>
        <v>2.8727272727272726</v>
      </c>
      <c r="AC16" s="75"/>
      <c r="AD16" s="75">
        <v>4.8499999999999996</v>
      </c>
      <c r="AE16" s="81">
        <f t="shared" si="3"/>
        <v>7.1992187499999991</v>
      </c>
    </row>
    <row r="17" spans="1:39" s="77" customFormat="1">
      <c r="A17" s="75"/>
      <c r="B17" s="75"/>
      <c r="C17" s="93">
        <v>40884</v>
      </c>
      <c r="D17" s="75" t="s">
        <v>183</v>
      </c>
      <c r="E17" s="75"/>
      <c r="F17" s="77" t="s">
        <v>223</v>
      </c>
      <c r="G17" s="75" t="s">
        <v>219</v>
      </c>
      <c r="H17" s="75" t="s">
        <v>167</v>
      </c>
      <c r="I17" s="94"/>
      <c r="J17" s="77" t="s">
        <v>178</v>
      </c>
      <c r="K17" s="77" t="s">
        <v>179</v>
      </c>
      <c r="L17" s="77" t="s">
        <v>220</v>
      </c>
      <c r="M17" s="77">
        <v>39.856248000000001</v>
      </c>
      <c r="N17" s="77">
        <v>-75.788021000000001</v>
      </c>
      <c r="O17" s="77">
        <v>346</v>
      </c>
      <c r="P17" s="77" t="s">
        <v>224</v>
      </c>
      <c r="Q17" s="78">
        <v>40692</v>
      </c>
      <c r="S17" s="77" t="s">
        <v>225</v>
      </c>
      <c r="T17" s="75"/>
      <c r="U17" s="75"/>
      <c r="V17" s="75"/>
      <c r="W17" s="75"/>
      <c r="X17" s="80">
        <v>2.6</v>
      </c>
      <c r="Y17" s="81">
        <f t="shared" si="0"/>
        <v>1.54375</v>
      </c>
      <c r="Z17" s="75">
        <v>7.4</v>
      </c>
      <c r="AA17" s="81">
        <f t="shared" si="1"/>
        <v>4.3937499999999998</v>
      </c>
      <c r="AB17" s="81">
        <f t="shared" si="2"/>
        <v>2.8461538461538463</v>
      </c>
      <c r="AC17" s="75"/>
      <c r="AD17" s="75">
        <v>4.5</v>
      </c>
      <c r="AE17" s="81">
        <f t="shared" si="3"/>
        <v>6.6796875</v>
      </c>
    </row>
    <row r="18" spans="1:39" s="77" customFormat="1">
      <c r="A18" s="75"/>
      <c r="B18" s="75"/>
      <c r="C18" s="93">
        <v>40884</v>
      </c>
      <c r="D18" s="75" t="s">
        <v>183</v>
      </c>
      <c r="E18" s="75"/>
      <c r="F18" s="77" t="s">
        <v>226</v>
      </c>
      <c r="G18" s="75" t="s">
        <v>219</v>
      </c>
      <c r="H18" s="75" t="s">
        <v>167</v>
      </c>
      <c r="I18" s="94"/>
      <c r="J18" s="77" t="s">
        <v>178</v>
      </c>
      <c r="K18" s="77" t="s">
        <v>179</v>
      </c>
      <c r="L18" s="77" t="s">
        <v>220</v>
      </c>
      <c r="M18" s="77">
        <v>39.856248000000001</v>
      </c>
      <c r="N18" s="77">
        <v>-75.788021000000001</v>
      </c>
      <c r="O18" s="77">
        <v>346</v>
      </c>
      <c r="P18" s="77" t="s">
        <v>224</v>
      </c>
      <c r="Q18" s="78">
        <v>40692</v>
      </c>
      <c r="S18" s="77" t="s">
        <v>227</v>
      </c>
      <c r="T18" s="75"/>
      <c r="U18" s="75"/>
      <c r="V18" s="75"/>
      <c r="W18" s="75"/>
      <c r="X18" s="80">
        <v>2.65</v>
      </c>
      <c r="Y18" s="81">
        <f t="shared" si="0"/>
        <v>1.5734374999999998</v>
      </c>
      <c r="Z18" s="75">
        <v>7.7</v>
      </c>
      <c r="AA18" s="81">
        <f t="shared" si="1"/>
        <v>4.5718749999999995</v>
      </c>
      <c r="AB18" s="81">
        <f t="shared" si="2"/>
        <v>2.9056603773584904</v>
      </c>
      <c r="AC18" s="75"/>
      <c r="AD18" s="75">
        <v>4.5999999999999996</v>
      </c>
      <c r="AE18" s="81">
        <f t="shared" si="3"/>
        <v>6.8281249999999991</v>
      </c>
    </row>
    <row r="19" spans="1:39" s="77" customFormat="1">
      <c r="A19" s="75"/>
      <c r="B19" s="75"/>
      <c r="C19" s="75"/>
      <c r="D19" s="75"/>
      <c r="G19" s="75"/>
      <c r="H19" s="94"/>
      <c r="Q19" s="78"/>
      <c r="T19" s="75"/>
      <c r="U19" s="75"/>
      <c r="V19" s="75"/>
      <c r="W19" s="79"/>
      <c r="X19" s="95" t="s">
        <v>200</v>
      </c>
      <c r="Y19" s="96">
        <f>AVERAGE(Y11:Y18)</f>
        <v>1.5548828124999998</v>
      </c>
      <c r="Z19" s="75"/>
      <c r="AA19" s="96">
        <f>AVERAGE(AA11:AA18)</f>
        <v>4.4976562500000004</v>
      </c>
      <c r="AB19" s="96">
        <f>AVERAGE(AB11:AB18)</f>
        <v>2.8934922153318379</v>
      </c>
      <c r="AC19" s="75"/>
      <c r="AD19" s="75"/>
      <c r="AE19" s="96">
        <f>AVERAGE(AE11:AE18)</f>
        <v>6.46630859375</v>
      </c>
    </row>
    <row r="20" spans="1:39" s="98" customFormat="1" ht="20" customHeight="1">
      <c r="A20" s="97"/>
      <c r="B20" s="97"/>
      <c r="C20" s="97"/>
      <c r="D20" s="97"/>
      <c r="G20" s="97"/>
      <c r="H20" s="99"/>
      <c r="Q20" s="100"/>
      <c r="T20" s="97"/>
      <c r="U20" s="97"/>
      <c r="V20" s="97"/>
      <c r="W20" s="101"/>
    </row>
    <row r="21" spans="1:39" s="69" customFormat="1" ht="18">
      <c r="A21" s="66" t="s">
        <v>228</v>
      </c>
      <c r="B21" s="67"/>
      <c r="C21" s="68"/>
      <c r="D21" s="67"/>
      <c r="G21" s="67"/>
      <c r="H21" s="70"/>
      <c r="Q21" s="71"/>
      <c r="T21" s="67"/>
      <c r="U21" s="67"/>
      <c r="V21" s="67"/>
      <c r="W21" s="72"/>
      <c r="X21" s="73"/>
      <c r="Y21" s="74"/>
      <c r="Z21" s="67"/>
      <c r="AA21" s="74"/>
      <c r="AB21" s="74"/>
      <c r="AC21" s="67"/>
      <c r="AD21" s="67"/>
      <c r="AE21" s="74"/>
    </row>
    <row r="22" spans="1:39">
      <c r="A22" s="54"/>
      <c r="B22" s="54"/>
      <c r="C22" s="54"/>
      <c r="D22" s="54" t="s">
        <v>164</v>
      </c>
      <c r="F22" t="s">
        <v>229</v>
      </c>
      <c r="G22" s="54" t="s">
        <v>166</v>
      </c>
      <c r="H22" s="102" t="s">
        <v>4</v>
      </c>
      <c r="I22" t="s">
        <v>230</v>
      </c>
      <c r="J22" s="77" t="s">
        <v>168</v>
      </c>
      <c r="K22" s="77" t="s">
        <v>169</v>
      </c>
      <c r="L22" t="s">
        <v>170</v>
      </c>
      <c r="M22">
        <v>39.341227000000003</v>
      </c>
      <c r="N22">
        <v>-76.133668</v>
      </c>
      <c r="O22">
        <v>1</v>
      </c>
      <c r="P22" t="s">
        <v>231</v>
      </c>
      <c r="Q22" s="85">
        <v>35300</v>
      </c>
      <c r="R22" t="s">
        <v>232</v>
      </c>
      <c r="T22" s="54"/>
      <c r="U22" s="54"/>
      <c r="V22" s="54"/>
      <c r="W22" s="86"/>
      <c r="X22" s="87"/>
      <c r="Y22" s="55"/>
      <c r="Z22" s="54"/>
      <c r="AA22" s="55"/>
      <c r="AB22" s="55"/>
      <c r="AC22" s="54"/>
      <c r="AD22" s="54"/>
      <c r="AE22" s="55"/>
    </row>
    <row r="23" spans="1:39">
      <c r="A23" s="54"/>
      <c r="B23" s="54"/>
      <c r="C23" s="54"/>
      <c r="D23" s="54" t="s">
        <v>164</v>
      </c>
      <c r="F23" t="s">
        <v>233</v>
      </c>
      <c r="G23" s="54" t="s">
        <v>166</v>
      </c>
      <c r="H23" s="102" t="s">
        <v>4</v>
      </c>
      <c r="I23" t="s">
        <v>230</v>
      </c>
      <c r="J23" s="77" t="s">
        <v>168</v>
      </c>
      <c r="K23" s="77" t="s">
        <v>169</v>
      </c>
      <c r="L23" t="s">
        <v>170</v>
      </c>
      <c r="M23">
        <v>39.342036999999998</v>
      </c>
      <c r="N23">
        <v>-76.133678000000003</v>
      </c>
      <c r="O23">
        <v>36</v>
      </c>
      <c r="P23" t="s">
        <v>234</v>
      </c>
      <c r="Q23" s="85">
        <v>35300</v>
      </c>
      <c r="R23" t="s">
        <v>164</v>
      </c>
      <c r="T23" s="54">
        <v>182</v>
      </c>
      <c r="U23" s="54">
        <v>197</v>
      </c>
      <c r="V23" s="54">
        <v>1.27</v>
      </c>
      <c r="W23" s="86">
        <f t="shared" ref="W23:W32" si="4">T23/V23</f>
        <v>143.30708661417322</v>
      </c>
      <c r="X23" s="87"/>
      <c r="Y23" s="55"/>
      <c r="Z23" s="54">
        <v>8.1</v>
      </c>
      <c r="AA23" s="55">
        <f t="shared" ref="AA23:AA39" si="5">((1/1.6)*Z23)*0.95</f>
        <v>4.8093750000000002</v>
      </c>
      <c r="AB23" s="55"/>
      <c r="AC23" s="54" t="s">
        <v>173</v>
      </c>
      <c r="AD23" s="54"/>
      <c r="AE23" s="55"/>
      <c r="AF23">
        <v>11.3</v>
      </c>
      <c r="AG23">
        <v>6.07</v>
      </c>
      <c r="AH23">
        <v>21</v>
      </c>
      <c r="AJ23" s="88">
        <v>35309</v>
      </c>
      <c r="AL23" t="s">
        <v>235</v>
      </c>
      <c r="AM23" s="85" t="s">
        <v>236</v>
      </c>
    </row>
    <row r="24" spans="1:39">
      <c r="A24" s="54"/>
      <c r="B24" s="54"/>
      <c r="C24" s="54"/>
      <c r="D24" s="54" t="s">
        <v>164</v>
      </c>
      <c r="F24" t="s">
        <v>237</v>
      </c>
      <c r="G24" s="54" t="s">
        <v>166</v>
      </c>
      <c r="H24" s="102" t="s">
        <v>4</v>
      </c>
      <c r="I24" t="s">
        <v>230</v>
      </c>
      <c r="J24" s="77" t="s">
        <v>168</v>
      </c>
      <c r="K24" s="77" t="s">
        <v>169</v>
      </c>
      <c r="L24" t="s">
        <v>170</v>
      </c>
      <c r="M24">
        <v>39.341227000000003</v>
      </c>
      <c r="N24">
        <v>-76.133668</v>
      </c>
      <c r="O24">
        <v>1</v>
      </c>
      <c r="P24" t="s">
        <v>231</v>
      </c>
      <c r="Q24" s="85">
        <v>35300</v>
      </c>
      <c r="R24" t="s">
        <v>164</v>
      </c>
      <c r="T24" s="54">
        <v>158</v>
      </c>
      <c r="U24" s="54">
        <v>184</v>
      </c>
      <c r="V24" s="54">
        <v>1.145</v>
      </c>
      <c r="W24" s="86">
        <f t="shared" si="4"/>
        <v>137.99126637554585</v>
      </c>
      <c r="X24" s="87"/>
      <c r="Y24" s="55"/>
      <c r="Z24" s="54">
        <v>7.7</v>
      </c>
      <c r="AA24" s="55">
        <f t="shared" si="5"/>
        <v>4.5718749999999995</v>
      </c>
      <c r="AB24" s="55"/>
      <c r="AC24" s="54" t="s">
        <v>173</v>
      </c>
      <c r="AD24" s="54"/>
      <c r="AE24" s="55"/>
      <c r="AF24">
        <v>13.45</v>
      </c>
      <c r="AG24">
        <v>7</v>
      </c>
      <c r="AH24">
        <v>23.5</v>
      </c>
      <c r="AJ24" s="88">
        <v>35316</v>
      </c>
      <c r="AL24" t="s">
        <v>235</v>
      </c>
      <c r="AM24" t="s">
        <v>238</v>
      </c>
    </row>
    <row r="25" spans="1:39">
      <c r="A25" s="54" t="s">
        <v>163</v>
      </c>
      <c r="B25" s="54" t="s">
        <v>164</v>
      </c>
      <c r="C25" s="54"/>
      <c r="D25" s="54" t="s">
        <v>164</v>
      </c>
      <c r="F25" t="s">
        <v>239</v>
      </c>
      <c r="G25" s="54" t="s">
        <v>166</v>
      </c>
      <c r="H25" s="102" t="s">
        <v>4</v>
      </c>
      <c r="I25" t="s">
        <v>230</v>
      </c>
      <c r="J25" s="77" t="s">
        <v>168</v>
      </c>
      <c r="K25" s="77" t="s">
        <v>169</v>
      </c>
      <c r="L25" t="s">
        <v>170</v>
      </c>
      <c r="M25">
        <v>39.342036999999998</v>
      </c>
      <c r="N25">
        <v>-76.133678000000003</v>
      </c>
      <c r="O25">
        <v>36</v>
      </c>
      <c r="P25" t="s">
        <v>240</v>
      </c>
      <c r="Q25" s="85">
        <v>35327</v>
      </c>
      <c r="R25" t="s">
        <v>241</v>
      </c>
      <c r="T25" s="54">
        <v>169</v>
      </c>
      <c r="U25" s="54">
        <v>194</v>
      </c>
      <c r="V25" s="54">
        <v>1.22</v>
      </c>
      <c r="W25" s="86">
        <f t="shared" si="4"/>
        <v>138.52459016393442</v>
      </c>
      <c r="X25" s="87"/>
      <c r="Y25" s="55"/>
      <c r="Z25" s="54">
        <v>8.4</v>
      </c>
      <c r="AA25" s="55">
        <f t="shared" si="5"/>
        <v>4.9874999999999998</v>
      </c>
      <c r="AB25" s="55"/>
      <c r="AC25" s="54" t="s">
        <v>173</v>
      </c>
      <c r="AD25" s="54"/>
      <c r="AE25" s="55"/>
      <c r="AF25">
        <v>10.68</v>
      </c>
      <c r="AG25">
        <v>5.37</v>
      </c>
      <c r="AH25">
        <v>20</v>
      </c>
      <c r="AJ25" s="88">
        <v>35337</v>
      </c>
      <c r="AL25" t="s">
        <v>242</v>
      </c>
      <c r="AM25" s="85" t="s">
        <v>243</v>
      </c>
    </row>
    <row r="26" spans="1:39">
      <c r="A26" s="54" t="s">
        <v>163</v>
      </c>
      <c r="B26" s="54" t="s">
        <v>164</v>
      </c>
      <c r="C26" s="54"/>
      <c r="D26" s="54" t="s">
        <v>164</v>
      </c>
      <c r="F26" t="s">
        <v>244</v>
      </c>
      <c r="G26" s="54" t="s">
        <v>166</v>
      </c>
      <c r="H26" s="102" t="s">
        <v>4</v>
      </c>
      <c r="I26" t="s">
        <v>230</v>
      </c>
      <c r="J26" s="77" t="s">
        <v>168</v>
      </c>
      <c r="K26" s="77" t="s">
        <v>169</v>
      </c>
      <c r="L26" t="s">
        <v>170</v>
      </c>
      <c r="M26">
        <v>39.341227000000003</v>
      </c>
      <c r="N26">
        <v>-76.133668</v>
      </c>
      <c r="O26">
        <v>1</v>
      </c>
      <c r="P26" t="s">
        <v>245</v>
      </c>
      <c r="Q26" s="85">
        <v>35658</v>
      </c>
      <c r="R26" t="s">
        <v>246</v>
      </c>
      <c r="T26" s="54">
        <v>167</v>
      </c>
      <c r="U26" s="54">
        <v>187</v>
      </c>
      <c r="V26" s="54">
        <v>1.18</v>
      </c>
      <c r="W26" s="86">
        <f t="shared" si="4"/>
        <v>141.52542372881356</v>
      </c>
      <c r="X26" s="87"/>
      <c r="Y26" s="55"/>
      <c r="Z26" s="54">
        <v>7.7</v>
      </c>
      <c r="AA26" s="55">
        <f t="shared" si="5"/>
        <v>4.5718749999999995</v>
      </c>
      <c r="AB26" s="55"/>
      <c r="AC26" s="54" t="s">
        <v>173</v>
      </c>
      <c r="AD26" s="54"/>
      <c r="AE26" s="55"/>
      <c r="AF26">
        <v>16.04</v>
      </c>
      <c r="AG26">
        <v>7.56</v>
      </c>
      <c r="AH26">
        <v>30</v>
      </c>
      <c r="AJ26" s="88">
        <v>35658</v>
      </c>
      <c r="AL26" s="77" t="s">
        <v>247</v>
      </c>
      <c r="AM26" s="77" t="s">
        <v>248</v>
      </c>
    </row>
    <row r="27" spans="1:39">
      <c r="A27" s="54" t="s">
        <v>163</v>
      </c>
      <c r="B27" s="54" t="s">
        <v>164</v>
      </c>
      <c r="C27" s="54"/>
      <c r="D27" s="54" t="s">
        <v>164</v>
      </c>
      <c r="F27" t="s">
        <v>249</v>
      </c>
      <c r="G27" s="54" t="s">
        <v>166</v>
      </c>
      <c r="H27" s="102" t="s">
        <v>4</v>
      </c>
      <c r="I27" t="s">
        <v>230</v>
      </c>
      <c r="J27" s="77" t="s">
        <v>168</v>
      </c>
      <c r="K27" s="77" t="s">
        <v>169</v>
      </c>
      <c r="L27" t="s">
        <v>170</v>
      </c>
      <c r="M27">
        <v>39.341227000000003</v>
      </c>
      <c r="N27">
        <v>-76.133668</v>
      </c>
      <c r="O27">
        <v>1</v>
      </c>
      <c r="P27" t="s">
        <v>250</v>
      </c>
      <c r="Q27" s="85">
        <v>35658</v>
      </c>
      <c r="R27" t="s">
        <v>246</v>
      </c>
      <c r="T27" s="54">
        <v>167</v>
      </c>
      <c r="U27" s="54">
        <v>186</v>
      </c>
      <c r="V27" s="54">
        <v>1.1599999999999999</v>
      </c>
      <c r="W27" s="86">
        <f t="shared" si="4"/>
        <v>143.96551724137933</v>
      </c>
      <c r="X27" s="87"/>
      <c r="Y27" s="55"/>
      <c r="Z27" s="54">
        <v>7.55</v>
      </c>
      <c r="AA27" s="55">
        <f t="shared" si="5"/>
        <v>4.4828124999999996</v>
      </c>
      <c r="AB27" s="55"/>
      <c r="AC27" s="54" t="s">
        <v>173</v>
      </c>
      <c r="AD27" s="54"/>
      <c r="AE27" s="55"/>
      <c r="AF27">
        <v>16.21</v>
      </c>
      <c r="AG27">
        <v>7.67</v>
      </c>
      <c r="AH27">
        <v>30</v>
      </c>
      <c r="AJ27" s="88">
        <v>35658</v>
      </c>
      <c r="AL27" s="77" t="s">
        <v>247</v>
      </c>
      <c r="AM27" s="77" t="s">
        <v>251</v>
      </c>
    </row>
    <row r="28" spans="1:39">
      <c r="A28" s="54"/>
      <c r="B28" s="54"/>
      <c r="C28" s="54"/>
      <c r="D28" s="54" t="s">
        <v>164</v>
      </c>
      <c r="F28" t="s">
        <v>252</v>
      </c>
      <c r="G28" s="54" t="s">
        <v>166</v>
      </c>
      <c r="H28" s="102" t="s">
        <v>4</v>
      </c>
      <c r="I28" t="s">
        <v>230</v>
      </c>
      <c r="J28" s="77" t="s">
        <v>253</v>
      </c>
      <c r="K28" s="77" t="s">
        <v>254</v>
      </c>
      <c r="L28">
        <v>2901</v>
      </c>
      <c r="M28">
        <v>39.748179</v>
      </c>
      <c r="N28">
        <v>-75.634079</v>
      </c>
      <c r="O28">
        <v>109</v>
      </c>
      <c r="Q28" s="85">
        <v>36031</v>
      </c>
      <c r="T28" s="54">
        <v>178</v>
      </c>
      <c r="U28" s="54">
        <v>199</v>
      </c>
      <c r="V28" s="54">
        <v>1.3</v>
      </c>
      <c r="W28" s="86">
        <f t="shared" si="4"/>
        <v>136.92307692307691</v>
      </c>
      <c r="X28" s="87"/>
      <c r="Y28" s="55"/>
      <c r="Z28" s="54">
        <v>7.7</v>
      </c>
      <c r="AA28" s="55">
        <f t="shared" si="5"/>
        <v>4.5718749999999995</v>
      </c>
      <c r="AB28" s="55"/>
      <c r="AC28" s="54" t="s">
        <v>173</v>
      </c>
      <c r="AD28" s="54"/>
      <c r="AE28" s="55"/>
      <c r="AF28">
        <v>14.6</v>
      </c>
      <c r="AG28">
        <v>7.3390000000000004</v>
      </c>
      <c r="AH28">
        <v>28.5</v>
      </c>
      <c r="AI28" t="s">
        <v>255</v>
      </c>
      <c r="AJ28" s="88">
        <v>36031</v>
      </c>
      <c r="AK28">
        <v>1800</v>
      </c>
      <c r="AL28" t="s">
        <v>256</v>
      </c>
      <c r="AM28">
        <v>149</v>
      </c>
    </row>
    <row r="29" spans="1:39">
      <c r="A29" s="54"/>
      <c r="B29" s="54"/>
      <c r="C29" s="54"/>
      <c r="D29" s="54" t="s">
        <v>164</v>
      </c>
      <c r="F29" t="s">
        <v>257</v>
      </c>
      <c r="G29" s="54" t="s">
        <v>166</v>
      </c>
      <c r="H29" s="102" t="s">
        <v>4</v>
      </c>
      <c r="I29" t="s">
        <v>230</v>
      </c>
      <c r="J29" s="77" t="s">
        <v>178</v>
      </c>
      <c r="K29" s="77" t="s">
        <v>179</v>
      </c>
      <c r="L29" t="s">
        <v>258</v>
      </c>
      <c r="M29">
        <v>39.767099000000002</v>
      </c>
      <c r="N29">
        <v>-75.897705999999999</v>
      </c>
      <c r="O29">
        <v>417</v>
      </c>
      <c r="P29" t="s">
        <v>259</v>
      </c>
      <c r="Q29" s="85">
        <v>37156</v>
      </c>
      <c r="R29" t="s">
        <v>164</v>
      </c>
      <c r="T29" s="54">
        <v>170</v>
      </c>
      <c r="U29" s="54">
        <v>195</v>
      </c>
      <c r="V29" s="54">
        <v>1.26</v>
      </c>
      <c r="W29" s="86">
        <f t="shared" si="4"/>
        <v>134.92063492063491</v>
      </c>
      <c r="X29" s="87"/>
      <c r="Y29" s="55"/>
      <c r="Z29" s="54">
        <v>8</v>
      </c>
      <c r="AA29" s="55">
        <f t="shared" si="5"/>
        <v>4.75</v>
      </c>
      <c r="AB29" s="55"/>
      <c r="AC29" s="54" t="s">
        <v>173</v>
      </c>
      <c r="AD29" s="54"/>
      <c r="AE29" s="55"/>
      <c r="AF29">
        <v>6.24</v>
      </c>
      <c r="AG29">
        <v>11.21</v>
      </c>
      <c r="AH29">
        <v>22.5</v>
      </c>
      <c r="AI29" t="s">
        <v>260</v>
      </c>
      <c r="AJ29" s="88">
        <v>37156</v>
      </c>
      <c r="AL29" t="s">
        <v>261</v>
      </c>
      <c r="AM29" t="s">
        <v>262</v>
      </c>
    </row>
    <row r="30" spans="1:39">
      <c r="A30" s="54"/>
      <c r="B30" s="54"/>
      <c r="C30" s="54"/>
      <c r="D30" s="54" t="s">
        <v>164</v>
      </c>
      <c r="F30" t="s">
        <v>263</v>
      </c>
      <c r="G30" s="54" t="s">
        <v>166</v>
      </c>
      <c r="H30" s="102" t="s">
        <v>4</v>
      </c>
      <c r="I30" t="s">
        <v>230</v>
      </c>
      <c r="J30" s="77" t="s">
        <v>168</v>
      </c>
      <c r="K30" s="77" t="s">
        <v>169</v>
      </c>
      <c r="L30" t="s">
        <v>170</v>
      </c>
      <c r="M30">
        <v>39.336731999999998</v>
      </c>
      <c r="N30">
        <v>-76.129684999999995</v>
      </c>
      <c r="O30">
        <v>1</v>
      </c>
      <c r="P30" t="s">
        <v>264</v>
      </c>
      <c r="Q30" s="85">
        <v>39672</v>
      </c>
      <c r="R30" t="s">
        <v>265</v>
      </c>
      <c r="T30" s="54">
        <v>170</v>
      </c>
      <c r="U30" s="54">
        <v>178</v>
      </c>
      <c r="V30" s="54">
        <v>1.27</v>
      </c>
      <c r="W30" s="86">
        <f t="shared" si="4"/>
        <v>133.85826771653544</v>
      </c>
      <c r="X30" s="87"/>
      <c r="Y30" s="55"/>
      <c r="Z30" s="54">
        <v>8.5</v>
      </c>
      <c r="AA30" s="55">
        <f t="shared" si="5"/>
        <v>5.046875</v>
      </c>
      <c r="AB30" s="55"/>
      <c r="AC30" s="54" t="s">
        <v>173</v>
      </c>
      <c r="AD30" s="54"/>
      <c r="AE30" s="55"/>
    </row>
    <row r="31" spans="1:39">
      <c r="A31" s="54"/>
      <c r="B31" s="54"/>
      <c r="C31" s="54"/>
      <c r="D31" s="54" t="s">
        <v>164</v>
      </c>
      <c r="F31" t="s">
        <v>266</v>
      </c>
      <c r="G31" s="54" t="s">
        <v>166</v>
      </c>
      <c r="H31" s="102" t="s">
        <v>4</v>
      </c>
      <c r="I31" t="s">
        <v>230</v>
      </c>
      <c r="J31" s="77" t="s">
        <v>168</v>
      </c>
      <c r="K31" s="77" t="s">
        <v>169</v>
      </c>
      <c r="L31" t="s">
        <v>170</v>
      </c>
      <c r="M31">
        <v>39.336731999999998</v>
      </c>
      <c r="N31">
        <v>-76.129684999999995</v>
      </c>
      <c r="O31">
        <v>1</v>
      </c>
      <c r="P31" t="s">
        <v>264</v>
      </c>
      <c r="Q31" s="85">
        <v>39672</v>
      </c>
      <c r="R31" t="s">
        <v>265</v>
      </c>
      <c r="T31" s="54">
        <v>173</v>
      </c>
      <c r="U31" s="54">
        <v>193</v>
      </c>
      <c r="V31" s="54">
        <v>1.23</v>
      </c>
      <c r="W31" s="86">
        <f t="shared" si="4"/>
        <v>140.65040650406505</v>
      </c>
      <c r="X31" s="87"/>
      <c r="Y31" s="55"/>
      <c r="Z31" s="54">
        <v>8.4</v>
      </c>
      <c r="AA31" s="55">
        <f t="shared" si="5"/>
        <v>4.9874999999999998</v>
      </c>
      <c r="AB31" s="55"/>
      <c r="AC31" s="54" t="s">
        <v>173</v>
      </c>
      <c r="AD31" s="54"/>
      <c r="AE31" s="55"/>
    </row>
    <row r="32" spans="1:39">
      <c r="A32" s="54"/>
      <c r="B32" s="54"/>
      <c r="C32" s="54"/>
      <c r="D32" s="54" t="s">
        <v>164</v>
      </c>
      <c r="F32" t="s">
        <v>267</v>
      </c>
      <c r="G32" s="54" t="s">
        <v>166</v>
      </c>
      <c r="H32" s="102" t="s">
        <v>4</v>
      </c>
      <c r="I32" t="s">
        <v>230</v>
      </c>
      <c r="J32" s="77" t="s">
        <v>168</v>
      </c>
      <c r="K32" s="77" t="s">
        <v>169</v>
      </c>
      <c r="L32" t="s">
        <v>170</v>
      </c>
      <c r="M32">
        <v>39.336731999999998</v>
      </c>
      <c r="N32">
        <v>-76.129684999999995</v>
      </c>
      <c r="O32">
        <v>1</v>
      </c>
      <c r="P32" t="s">
        <v>264</v>
      </c>
      <c r="Q32" s="85">
        <v>39672</v>
      </c>
      <c r="R32" t="s">
        <v>265</v>
      </c>
      <c r="T32" s="54">
        <v>179</v>
      </c>
      <c r="U32" s="54">
        <v>198</v>
      </c>
      <c r="V32" s="54">
        <v>1.2450000000000001</v>
      </c>
      <c r="W32" s="86">
        <f t="shared" si="4"/>
        <v>143.77510040160641</v>
      </c>
      <c r="X32" s="87"/>
      <c r="Y32" s="55"/>
      <c r="Z32" s="54">
        <v>8.3000000000000007</v>
      </c>
      <c r="AA32" s="55">
        <f t="shared" si="5"/>
        <v>4.9281249999999996</v>
      </c>
      <c r="AB32" s="55"/>
      <c r="AC32" s="54" t="s">
        <v>173</v>
      </c>
      <c r="AD32" s="54"/>
      <c r="AE32" s="55"/>
    </row>
    <row r="33" spans="1:36" s="77" customFormat="1">
      <c r="A33" s="75"/>
      <c r="B33" s="75"/>
      <c r="C33" s="76">
        <v>40164</v>
      </c>
      <c r="D33" s="75" t="s">
        <v>183</v>
      </c>
      <c r="F33" s="77" t="s">
        <v>268</v>
      </c>
      <c r="G33" s="75" t="s">
        <v>166</v>
      </c>
      <c r="H33" s="102" t="s">
        <v>4</v>
      </c>
      <c r="I33" s="103" t="s">
        <v>230</v>
      </c>
      <c r="J33" s="77" t="s">
        <v>168</v>
      </c>
      <c r="K33" s="77" t="s">
        <v>169</v>
      </c>
      <c r="L33" s="77" t="s">
        <v>170</v>
      </c>
      <c r="M33" s="77">
        <v>39.336731999999998</v>
      </c>
      <c r="N33" s="77">
        <v>-76.129684999999995</v>
      </c>
      <c r="O33" s="77">
        <v>1</v>
      </c>
      <c r="P33" s="77" t="s">
        <v>269</v>
      </c>
      <c r="Q33" s="78">
        <v>40062</v>
      </c>
      <c r="R33" s="77" t="s">
        <v>270</v>
      </c>
      <c r="S33" s="77" t="s">
        <v>271</v>
      </c>
      <c r="T33" s="75"/>
      <c r="U33" s="75"/>
      <c r="V33" s="75"/>
      <c r="W33" s="79"/>
      <c r="X33" s="80"/>
      <c r="Y33" s="81"/>
      <c r="Z33" s="75">
        <v>8.1999999999999993</v>
      </c>
      <c r="AA33" s="81">
        <f t="shared" si="5"/>
        <v>4.8687499999999995</v>
      </c>
      <c r="AB33" s="81"/>
      <c r="AC33" s="75" t="s">
        <v>173</v>
      </c>
      <c r="AD33" s="75">
        <v>4.4000000000000004</v>
      </c>
      <c r="AE33" s="81">
        <f t="shared" ref="AE33:AE39" si="6">((1/0.64)*AD33)*0.95</f>
        <v>6.5312500000000009</v>
      </c>
    </row>
    <row r="34" spans="1:36" s="77" customFormat="1">
      <c r="A34" s="75"/>
      <c r="B34" s="75"/>
      <c r="C34" s="76">
        <v>40164</v>
      </c>
      <c r="D34" s="75" t="s">
        <v>183</v>
      </c>
      <c r="F34" s="77" t="s">
        <v>272</v>
      </c>
      <c r="G34" s="75" t="s">
        <v>166</v>
      </c>
      <c r="H34" s="102" t="s">
        <v>4</v>
      </c>
      <c r="I34" s="103" t="s">
        <v>230</v>
      </c>
      <c r="J34" s="77" t="s">
        <v>168</v>
      </c>
      <c r="K34" s="77" t="s">
        <v>169</v>
      </c>
      <c r="L34" s="77" t="s">
        <v>170</v>
      </c>
      <c r="M34" s="77">
        <v>39.336731999999998</v>
      </c>
      <c r="N34" s="77">
        <v>-76.129684999999995</v>
      </c>
      <c r="O34" s="77">
        <v>1</v>
      </c>
      <c r="P34" s="77" t="s">
        <v>273</v>
      </c>
      <c r="Q34" s="78">
        <v>40062</v>
      </c>
      <c r="R34" s="77" t="s">
        <v>274</v>
      </c>
      <c r="S34" s="77" t="s">
        <v>275</v>
      </c>
      <c r="T34" s="75"/>
      <c r="U34" s="75"/>
      <c r="V34" s="75"/>
      <c r="W34" s="79"/>
      <c r="X34" s="80"/>
      <c r="Y34" s="81"/>
      <c r="Z34" s="75">
        <v>8.6</v>
      </c>
      <c r="AA34" s="81">
        <f t="shared" si="5"/>
        <v>5.1062500000000002</v>
      </c>
      <c r="AB34" s="81"/>
      <c r="AC34" s="75" t="s">
        <v>173</v>
      </c>
      <c r="AD34" s="75">
        <v>4.2</v>
      </c>
      <c r="AE34" s="81">
        <f t="shared" si="6"/>
        <v>6.234375</v>
      </c>
    </row>
    <row r="35" spans="1:36" s="77" customFormat="1">
      <c r="A35" s="75"/>
      <c r="B35" s="75"/>
      <c r="C35" s="76">
        <v>40164</v>
      </c>
      <c r="D35" s="75" t="s">
        <v>183</v>
      </c>
      <c r="F35" s="77" t="s">
        <v>276</v>
      </c>
      <c r="G35" s="75" t="s">
        <v>166</v>
      </c>
      <c r="H35" s="102" t="s">
        <v>4</v>
      </c>
      <c r="I35" s="103" t="s">
        <v>230</v>
      </c>
      <c r="J35" s="77" t="s">
        <v>168</v>
      </c>
      <c r="K35" s="77" t="s">
        <v>169</v>
      </c>
      <c r="L35" s="77" t="s">
        <v>170</v>
      </c>
      <c r="M35" s="77">
        <v>39.336731999999998</v>
      </c>
      <c r="N35" s="77">
        <v>-76.129684999999995</v>
      </c>
      <c r="O35" s="77">
        <v>1</v>
      </c>
      <c r="P35" s="77" t="s">
        <v>277</v>
      </c>
      <c r="Q35" s="78">
        <v>40062</v>
      </c>
      <c r="R35" s="77" t="s">
        <v>278</v>
      </c>
      <c r="S35" s="77" t="s">
        <v>279</v>
      </c>
      <c r="T35" s="75"/>
      <c r="U35" s="75"/>
      <c r="V35" s="75"/>
      <c r="W35" s="79"/>
      <c r="X35" s="80"/>
      <c r="Y35" s="81"/>
      <c r="Z35" s="75">
        <v>8.1999999999999993</v>
      </c>
      <c r="AA35" s="81">
        <f t="shared" si="5"/>
        <v>4.8687499999999995</v>
      </c>
      <c r="AB35" s="81"/>
      <c r="AC35" s="75" t="s">
        <v>173</v>
      </c>
      <c r="AD35" s="75">
        <v>4.4000000000000004</v>
      </c>
      <c r="AE35" s="81">
        <f t="shared" si="6"/>
        <v>6.5312500000000009</v>
      </c>
    </row>
    <row r="36" spans="1:36" s="77" customFormat="1">
      <c r="A36" s="75"/>
      <c r="B36" s="75"/>
      <c r="C36" s="76">
        <v>40164</v>
      </c>
      <c r="D36" s="75" t="s">
        <v>183</v>
      </c>
      <c r="F36" s="77" t="s">
        <v>280</v>
      </c>
      <c r="G36" s="75" t="s">
        <v>166</v>
      </c>
      <c r="H36" s="102" t="s">
        <v>4</v>
      </c>
      <c r="I36" s="103" t="s">
        <v>230</v>
      </c>
      <c r="J36" s="77" t="s">
        <v>168</v>
      </c>
      <c r="K36" s="77" t="s">
        <v>169</v>
      </c>
      <c r="L36" s="77" t="s">
        <v>170</v>
      </c>
      <c r="M36" s="77">
        <v>39.336731999999998</v>
      </c>
      <c r="N36" s="77">
        <v>-76.129684999999995</v>
      </c>
      <c r="O36" s="77">
        <v>1</v>
      </c>
      <c r="P36" s="77" t="s">
        <v>281</v>
      </c>
      <c r="Q36" s="78">
        <v>40062</v>
      </c>
      <c r="R36" s="77" t="s">
        <v>282</v>
      </c>
      <c r="S36" s="77" t="s">
        <v>283</v>
      </c>
      <c r="T36" s="75"/>
      <c r="U36" s="75"/>
      <c r="V36" s="75"/>
      <c r="W36" s="79"/>
      <c r="X36" s="80"/>
      <c r="Y36" s="81"/>
      <c r="Z36" s="75">
        <v>8.3000000000000007</v>
      </c>
      <c r="AA36" s="81">
        <f t="shared" si="5"/>
        <v>4.9281249999999996</v>
      </c>
      <c r="AB36" s="81"/>
      <c r="AC36" s="75" t="s">
        <v>173</v>
      </c>
      <c r="AD36" s="75">
        <v>4</v>
      </c>
      <c r="AE36" s="81">
        <f t="shared" si="6"/>
        <v>5.9375</v>
      </c>
    </row>
    <row r="37" spans="1:36" s="77" customFormat="1">
      <c r="A37" s="75"/>
      <c r="B37" s="75"/>
      <c r="C37" s="83">
        <v>40164</v>
      </c>
      <c r="D37" s="75" t="s">
        <v>183</v>
      </c>
      <c r="F37" s="77" t="s">
        <v>284</v>
      </c>
      <c r="G37" s="75" t="s">
        <v>166</v>
      </c>
      <c r="H37" s="102" t="s">
        <v>4</v>
      </c>
      <c r="I37" s="103" t="s">
        <v>230</v>
      </c>
      <c r="J37" s="77" t="s">
        <v>178</v>
      </c>
      <c r="K37" s="77" t="s">
        <v>179</v>
      </c>
      <c r="L37" s="77" t="s">
        <v>258</v>
      </c>
      <c r="M37" s="77">
        <v>39.767099000000002</v>
      </c>
      <c r="N37" s="77">
        <v>-75.897705999999999</v>
      </c>
      <c r="O37" s="77">
        <v>417</v>
      </c>
      <c r="P37" s="77" t="s">
        <v>285</v>
      </c>
      <c r="Q37" s="78">
        <v>40069</v>
      </c>
      <c r="R37" s="77" t="s">
        <v>286</v>
      </c>
      <c r="S37" s="77" t="s">
        <v>287</v>
      </c>
      <c r="T37" s="75"/>
      <c r="U37" s="75"/>
      <c r="V37" s="75"/>
      <c r="W37" s="79"/>
      <c r="X37" s="80"/>
      <c r="Y37" s="81"/>
      <c r="Z37" s="75">
        <v>7.9</v>
      </c>
      <c r="AA37" s="81">
        <f t="shared" si="5"/>
        <v>4.6906249999999998</v>
      </c>
      <c r="AB37" s="81"/>
      <c r="AC37" s="75" t="s">
        <v>173</v>
      </c>
      <c r="AD37" s="75">
        <v>4.3</v>
      </c>
      <c r="AE37" s="81">
        <f t="shared" si="6"/>
        <v>6.3828125</v>
      </c>
    </row>
    <row r="38" spans="1:36">
      <c r="A38" s="54" t="s">
        <v>202</v>
      </c>
      <c r="B38" s="54"/>
      <c r="C38" s="92">
        <v>40522</v>
      </c>
      <c r="D38" s="54" t="s">
        <v>183</v>
      </c>
      <c r="F38" t="s">
        <v>288</v>
      </c>
      <c r="G38" s="54" t="s">
        <v>166</v>
      </c>
      <c r="H38" s="102" t="s">
        <v>4</v>
      </c>
      <c r="I38" s="104" t="s">
        <v>230</v>
      </c>
      <c r="J38" s="77" t="s">
        <v>178</v>
      </c>
      <c r="K38" s="77" t="s">
        <v>179</v>
      </c>
      <c r="L38" t="s">
        <v>258</v>
      </c>
      <c r="M38">
        <v>39.767099000000002</v>
      </c>
      <c r="N38">
        <v>-75.897705999999999</v>
      </c>
      <c r="O38">
        <v>417</v>
      </c>
      <c r="P38" t="s">
        <v>289</v>
      </c>
      <c r="Q38" s="85">
        <v>40391</v>
      </c>
      <c r="R38" t="s">
        <v>290</v>
      </c>
      <c r="S38" t="s">
        <v>291</v>
      </c>
      <c r="T38" s="54"/>
      <c r="U38" s="54"/>
      <c r="V38" s="54"/>
      <c r="W38" s="86"/>
      <c r="X38" s="87"/>
      <c r="Y38" s="55"/>
      <c r="Z38" s="54">
        <v>7.7</v>
      </c>
      <c r="AA38" s="55">
        <f t="shared" si="5"/>
        <v>4.5718749999999995</v>
      </c>
      <c r="AB38" s="55"/>
      <c r="AC38" s="54" t="s">
        <v>173</v>
      </c>
      <c r="AD38" s="54">
        <v>4.0999999999999996</v>
      </c>
      <c r="AE38" s="55">
        <f t="shared" si="6"/>
        <v>6.0859374999999991</v>
      </c>
      <c r="AF38">
        <v>12.450851900393184</v>
      </c>
      <c r="AG38">
        <v>6.4870000000000001</v>
      </c>
      <c r="AH38">
        <v>23.2</v>
      </c>
      <c r="AI38" t="s">
        <v>292</v>
      </c>
      <c r="AJ38" s="88">
        <v>40394</v>
      </c>
    </row>
    <row r="39" spans="1:36">
      <c r="A39" s="54" t="s">
        <v>202</v>
      </c>
      <c r="B39" s="54"/>
      <c r="C39" s="92">
        <v>40522</v>
      </c>
      <c r="D39" s="54" t="s">
        <v>183</v>
      </c>
      <c r="F39" t="s">
        <v>293</v>
      </c>
      <c r="G39" s="54" t="s">
        <v>166</v>
      </c>
      <c r="H39" s="102" t="s">
        <v>4</v>
      </c>
      <c r="I39" s="103" t="s">
        <v>230</v>
      </c>
      <c r="J39" s="77" t="s">
        <v>178</v>
      </c>
      <c r="K39" s="77" t="s">
        <v>179</v>
      </c>
      <c r="L39" t="s">
        <v>258</v>
      </c>
      <c r="M39">
        <v>39.767099000000002</v>
      </c>
      <c r="N39">
        <v>-75.897705999999999</v>
      </c>
      <c r="O39">
        <v>417</v>
      </c>
      <c r="P39" t="s">
        <v>294</v>
      </c>
      <c r="Q39" s="85">
        <v>40391</v>
      </c>
      <c r="S39" t="s">
        <v>295</v>
      </c>
      <c r="T39" s="54">
        <v>169</v>
      </c>
      <c r="U39" s="54">
        <v>190</v>
      </c>
      <c r="V39" s="54">
        <v>1.19</v>
      </c>
      <c r="W39" s="86">
        <f>T39/V39</f>
        <v>142.01680672268907</v>
      </c>
      <c r="X39" s="87"/>
      <c r="Y39" s="55"/>
      <c r="Z39" s="54">
        <v>7.8</v>
      </c>
      <c r="AA39" s="55">
        <f t="shared" si="5"/>
        <v>4.6312499999999996</v>
      </c>
      <c r="AB39" s="55"/>
      <c r="AC39" s="54" t="s">
        <v>173</v>
      </c>
      <c r="AD39" s="54">
        <v>4.0999999999999996</v>
      </c>
      <c r="AE39" s="55">
        <f t="shared" si="6"/>
        <v>6.0859374999999991</v>
      </c>
    </row>
    <row r="40" spans="1:36">
      <c r="A40" s="54"/>
      <c r="B40" s="54"/>
      <c r="C40" s="54"/>
      <c r="D40" s="54" t="s">
        <v>296</v>
      </c>
      <c r="F40" t="s">
        <v>297</v>
      </c>
      <c r="G40" s="54" t="s">
        <v>166</v>
      </c>
      <c r="H40" s="102" t="s">
        <v>4</v>
      </c>
      <c r="I40" t="s">
        <v>298</v>
      </c>
      <c r="J40" s="77" t="s">
        <v>299</v>
      </c>
      <c r="K40" s="77" t="s">
        <v>300</v>
      </c>
      <c r="L40" t="s">
        <v>301</v>
      </c>
      <c r="M40">
        <v>33.061042999999998</v>
      </c>
      <c r="N40">
        <v>-81.576606999999996</v>
      </c>
      <c r="O40">
        <v>76</v>
      </c>
      <c r="P40" t="s">
        <v>302</v>
      </c>
      <c r="Q40" s="85">
        <v>36779</v>
      </c>
      <c r="R40" t="s">
        <v>303</v>
      </c>
      <c r="T40" s="54">
        <v>170</v>
      </c>
      <c r="U40" s="54">
        <v>191</v>
      </c>
      <c r="V40" s="54">
        <v>1.1200000000000001</v>
      </c>
      <c r="W40" s="86">
        <f>T40/V40</f>
        <v>151.78571428571428</v>
      </c>
      <c r="X40" s="87"/>
      <c r="Y40" s="55"/>
      <c r="Z40" s="54">
        <v>7.4</v>
      </c>
      <c r="AA40" s="55">
        <f>((1/1.6)*Z40)*0.95</f>
        <v>4.3937499999999998</v>
      </c>
      <c r="AB40" s="55"/>
      <c r="AC40" s="54"/>
      <c r="AD40" s="54"/>
      <c r="AE40" s="55"/>
    </row>
    <row r="41" spans="1:36" s="77" customFormat="1">
      <c r="A41" s="75"/>
      <c r="B41" s="75"/>
      <c r="C41" s="93"/>
      <c r="D41" s="75"/>
      <c r="G41" s="75"/>
      <c r="H41" s="94"/>
      <c r="I41" s="103"/>
      <c r="J41" s="103"/>
      <c r="K41" s="103"/>
      <c r="Q41" s="78"/>
      <c r="T41" s="90">
        <f>AVERAGE(T23:T40)</f>
        <v>171</v>
      </c>
      <c r="U41" s="90">
        <f>AVERAGE(U23:U40)</f>
        <v>191</v>
      </c>
      <c r="V41" s="90">
        <f>AVERAGE(V23:V40)</f>
        <v>1.2158333333333333</v>
      </c>
      <c r="W41" s="90">
        <f>AVERAGE(W23:W40)</f>
        <v>140.77032429984737</v>
      </c>
      <c r="X41" s="80"/>
      <c r="Y41" s="81"/>
      <c r="Z41" s="91" t="s">
        <v>304</v>
      </c>
      <c r="AA41" s="90">
        <f>AVERAGE(AA23:AA40)</f>
        <v>4.7648437499999998</v>
      </c>
      <c r="AB41" s="81"/>
      <c r="AC41" s="75"/>
      <c r="AD41" s="75"/>
      <c r="AE41" s="90">
        <f>AVERAGE(AE23:AE40)</f>
        <v>6.2555803571428568</v>
      </c>
    </row>
    <row r="42" spans="1:36" s="69" customFormat="1" ht="18">
      <c r="A42" s="66" t="s">
        <v>305</v>
      </c>
      <c r="B42" s="67"/>
      <c r="C42" s="68"/>
      <c r="D42" s="67"/>
      <c r="G42" s="67"/>
      <c r="H42" s="70"/>
      <c r="Q42" s="71"/>
      <c r="T42" s="67"/>
      <c r="U42" s="67"/>
      <c r="V42" s="67"/>
      <c r="W42" s="72"/>
      <c r="X42" s="73"/>
      <c r="Y42" s="74"/>
      <c r="Z42" s="67"/>
      <c r="AA42" s="74"/>
      <c r="AB42" s="74"/>
      <c r="AC42" s="67"/>
      <c r="AD42" s="67"/>
      <c r="AE42" s="74"/>
    </row>
    <row r="43" spans="1:36">
      <c r="A43" s="54" t="s">
        <v>163</v>
      </c>
      <c r="B43" s="54" t="s">
        <v>164</v>
      </c>
      <c r="C43" s="54"/>
      <c r="D43" s="54" t="s">
        <v>164</v>
      </c>
      <c r="F43" t="s">
        <v>306</v>
      </c>
      <c r="G43" s="54" t="s">
        <v>204</v>
      </c>
      <c r="H43" s="102" t="s">
        <v>4</v>
      </c>
      <c r="I43" t="s">
        <v>230</v>
      </c>
      <c r="J43" s="77" t="s">
        <v>168</v>
      </c>
      <c r="K43" s="77" t="s">
        <v>169</v>
      </c>
      <c r="L43" t="s">
        <v>170</v>
      </c>
      <c r="M43">
        <v>39.341227000000003</v>
      </c>
      <c r="N43">
        <v>-76.133668</v>
      </c>
      <c r="O43">
        <v>1</v>
      </c>
      <c r="P43" t="s">
        <v>307</v>
      </c>
      <c r="Q43" s="85">
        <v>35658</v>
      </c>
      <c r="T43" s="54"/>
      <c r="U43" s="54"/>
      <c r="V43" s="54"/>
      <c r="W43" s="86"/>
      <c r="X43" s="87">
        <v>4.2</v>
      </c>
      <c r="Y43" s="55">
        <f t="shared" ref="Y43:Y52" si="7">((1/1.6)*X43)*0.95</f>
        <v>2.4937499999999999</v>
      </c>
      <c r="Z43" s="54">
        <v>8.4</v>
      </c>
      <c r="AA43" s="55">
        <f t="shared" ref="AA43:AA52" si="8">((1/1.6)*Z43)*0.95</f>
        <v>4.9874999999999998</v>
      </c>
      <c r="AB43" s="55">
        <f t="shared" ref="AB43:AB52" si="9">AA43/Y43</f>
        <v>2</v>
      </c>
      <c r="AC43" s="54" t="s">
        <v>173</v>
      </c>
      <c r="AD43" s="54"/>
      <c r="AE43" s="55"/>
    </row>
    <row r="44" spans="1:36" s="77" customFormat="1">
      <c r="A44" s="75"/>
      <c r="B44" s="75"/>
      <c r="C44" s="76">
        <v>40164</v>
      </c>
      <c r="D44" s="75" t="s">
        <v>183</v>
      </c>
      <c r="F44" s="77" t="s">
        <v>308</v>
      </c>
      <c r="G44" s="75" t="s">
        <v>204</v>
      </c>
      <c r="H44" s="102" t="s">
        <v>4</v>
      </c>
      <c r="I44" s="103" t="s">
        <v>230</v>
      </c>
      <c r="J44" s="77" t="s">
        <v>178</v>
      </c>
      <c r="K44" s="77" t="s">
        <v>179</v>
      </c>
      <c r="L44" s="77" t="s">
        <v>258</v>
      </c>
      <c r="M44" s="77">
        <v>39.767099000000002</v>
      </c>
      <c r="N44" s="77">
        <v>-75.897705999999999</v>
      </c>
      <c r="O44" s="77">
        <v>417</v>
      </c>
      <c r="P44" s="77" t="s">
        <v>309</v>
      </c>
      <c r="Q44" s="78">
        <v>40069</v>
      </c>
      <c r="S44" s="77" t="s">
        <v>310</v>
      </c>
      <c r="T44" s="75"/>
      <c r="U44" s="75"/>
      <c r="V44" s="75"/>
      <c r="W44" s="79"/>
      <c r="X44" s="80">
        <v>4</v>
      </c>
      <c r="Y44" s="81">
        <f t="shared" si="7"/>
        <v>2.375</v>
      </c>
      <c r="Z44" s="75">
        <v>8.3000000000000007</v>
      </c>
      <c r="AA44" s="81">
        <f t="shared" si="8"/>
        <v>4.9281249999999996</v>
      </c>
      <c r="AB44" s="81">
        <f t="shared" si="9"/>
        <v>2.0749999999999997</v>
      </c>
      <c r="AC44" s="75" t="s">
        <v>173</v>
      </c>
      <c r="AD44" s="75">
        <v>4.5999999999999996</v>
      </c>
      <c r="AE44" s="81">
        <f>((1/0.64)*AD44)*0.95</f>
        <v>6.8281249999999991</v>
      </c>
    </row>
    <row r="45" spans="1:36" s="77" customFormat="1">
      <c r="A45" s="75"/>
      <c r="B45" s="75"/>
      <c r="C45" s="76">
        <v>40164</v>
      </c>
      <c r="D45" s="75" t="s">
        <v>183</v>
      </c>
      <c r="F45" s="77" t="s">
        <v>311</v>
      </c>
      <c r="G45" s="75" t="s">
        <v>204</v>
      </c>
      <c r="H45" s="102" t="s">
        <v>4</v>
      </c>
      <c r="I45" s="103" t="s">
        <v>312</v>
      </c>
      <c r="J45" s="77" t="s">
        <v>168</v>
      </c>
      <c r="K45" s="77" t="s">
        <v>169</v>
      </c>
      <c r="L45" s="77" t="s">
        <v>170</v>
      </c>
      <c r="M45" s="77">
        <v>39.336731999999998</v>
      </c>
      <c r="N45" s="77">
        <v>-76.129684999999995</v>
      </c>
      <c r="O45" s="77">
        <v>1</v>
      </c>
      <c r="P45" s="77" t="s">
        <v>313</v>
      </c>
      <c r="Q45" s="78">
        <v>40062</v>
      </c>
      <c r="S45" s="77" t="s">
        <v>314</v>
      </c>
      <c r="T45" s="75"/>
      <c r="U45" s="75"/>
      <c r="V45" s="75"/>
      <c r="W45" s="79"/>
      <c r="X45" s="80">
        <v>3.9</v>
      </c>
      <c r="Y45" s="81">
        <f t="shared" si="7"/>
        <v>2.3156249999999998</v>
      </c>
      <c r="Z45" s="75">
        <v>8.1</v>
      </c>
      <c r="AA45" s="81">
        <f t="shared" si="8"/>
        <v>4.8093750000000002</v>
      </c>
      <c r="AB45" s="81">
        <f t="shared" si="9"/>
        <v>2.0769230769230771</v>
      </c>
      <c r="AC45" s="75" t="s">
        <v>173</v>
      </c>
      <c r="AD45" s="75">
        <v>4.4000000000000004</v>
      </c>
      <c r="AE45" s="81">
        <f>((1/0.64)*AD45)*0.95</f>
        <v>6.5312500000000009</v>
      </c>
    </row>
    <row r="46" spans="1:36" s="77" customFormat="1">
      <c r="A46" s="75"/>
      <c r="B46" s="75"/>
      <c r="C46" s="83">
        <v>40164</v>
      </c>
      <c r="D46" s="75" t="s">
        <v>183</v>
      </c>
      <c r="F46" s="77" t="s">
        <v>315</v>
      </c>
      <c r="G46" s="75" t="s">
        <v>204</v>
      </c>
      <c r="H46" s="102" t="s">
        <v>4</v>
      </c>
      <c r="I46" s="103" t="s">
        <v>312</v>
      </c>
      <c r="J46" s="77" t="s">
        <v>168</v>
      </c>
      <c r="K46" s="77" t="s">
        <v>169</v>
      </c>
      <c r="L46" s="77" t="s">
        <v>170</v>
      </c>
      <c r="M46" s="77">
        <v>39.336731999999998</v>
      </c>
      <c r="N46" s="77">
        <v>-76.129684999999995</v>
      </c>
      <c r="O46" s="77">
        <v>1</v>
      </c>
      <c r="P46" s="77" t="s">
        <v>316</v>
      </c>
      <c r="Q46" s="78">
        <v>40062</v>
      </c>
      <c r="S46" s="77" t="s">
        <v>317</v>
      </c>
      <c r="T46" s="75"/>
      <c r="U46" s="75"/>
      <c r="V46" s="75"/>
      <c r="W46" s="79"/>
      <c r="X46" s="80">
        <v>4.05</v>
      </c>
      <c r="Y46" s="81">
        <f t="shared" si="7"/>
        <v>2.4046875000000001</v>
      </c>
      <c r="Z46" s="75">
        <v>8.9</v>
      </c>
      <c r="AA46" s="81">
        <f t="shared" si="8"/>
        <v>5.2843749999999998</v>
      </c>
      <c r="AB46" s="81">
        <f t="shared" si="9"/>
        <v>2.1975308641975309</v>
      </c>
      <c r="AC46" s="75" t="s">
        <v>173</v>
      </c>
      <c r="AD46" s="75">
        <v>4.9000000000000004</v>
      </c>
      <c r="AE46" s="81">
        <f>((1/0.64)*AD46)*0.95</f>
        <v>7.2734375000000009</v>
      </c>
    </row>
    <row r="47" spans="1:36">
      <c r="A47" s="54"/>
      <c r="B47" s="54"/>
      <c r="C47" s="54"/>
      <c r="D47" s="54" t="s">
        <v>183</v>
      </c>
      <c r="F47" t="s">
        <v>318</v>
      </c>
      <c r="G47" s="54" t="s">
        <v>319</v>
      </c>
      <c r="H47" s="102" t="s">
        <v>4</v>
      </c>
      <c r="I47" s="103" t="s">
        <v>320</v>
      </c>
      <c r="J47" s="77" t="s">
        <v>168</v>
      </c>
      <c r="K47" s="77" t="s">
        <v>169</v>
      </c>
      <c r="L47" t="s">
        <v>321</v>
      </c>
      <c r="M47">
        <v>39.324226000000003</v>
      </c>
      <c r="N47">
        <v>-76.148235999999997</v>
      </c>
      <c r="P47" t="s">
        <v>322</v>
      </c>
      <c r="Q47" s="85">
        <v>40464</v>
      </c>
      <c r="S47" t="s">
        <v>323</v>
      </c>
      <c r="T47" s="54"/>
      <c r="U47" s="54"/>
      <c r="V47" s="54"/>
      <c r="W47" s="86"/>
      <c r="X47" s="87">
        <v>4.2</v>
      </c>
      <c r="Y47" s="55">
        <f t="shared" si="7"/>
        <v>2.4937499999999999</v>
      </c>
      <c r="Z47" s="54">
        <v>8.6</v>
      </c>
      <c r="AA47" s="55">
        <f t="shared" si="8"/>
        <v>5.1062500000000002</v>
      </c>
      <c r="AB47" s="55">
        <f t="shared" si="9"/>
        <v>2.0476190476190479</v>
      </c>
      <c r="AC47" s="54" t="s">
        <v>173</v>
      </c>
      <c r="AD47" s="54">
        <v>4.5</v>
      </c>
      <c r="AE47" s="55">
        <f>((1/0.64)*AD47)*0.95</f>
        <v>6.6796875</v>
      </c>
    </row>
    <row r="48" spans="1:36">
      <c r="A48" s="54"/>
      <c r="B48" s="54"/>
      <c r="C48" s="54"/>
      <c r="D48" s="54" t="s">
        <v>183</v>
      </c>
      <c r="F48" t="s">
        <v>324</v>
      </c>
      <c r="G48" s="54" t="s">
        <v>319</v>
      </c>
      <c r="H48" s="102" t="s">
        <v>4</v>
      </c>
      <c r="I48" s="104" t="s">
        <v>325</v>
      </c>
      <c r="J48" s="77" t="s">
        <v>178</v>
      </c>
      <c r="K48" s="77" t="s">
        <v>179</v>
      </c>
      <c r="L48" t="s">
        <v>258</v>
      </c>
      <c r="M48">
        <v>39.767099000000002</v>
      </c>
      <c r="N48">
        <v>-75.897705999999999</v>
      </c>
      <c r="O48">
        <v>417</v>
      </c>
      <c r="P48" t="s">
        <v>326</v>
      </c>
      <c r="Q48" s="85">
        <v>40391</v>
      </c>
      <c r="S48" t="s">
        <v>327</v>
      </c>
      <c r="T48" s="54"/>
      <c r="U48" s="54"/>
      <c r="V48" s="54"/>
      <c r="W48" s="86"/>
      <c r="X48" s="87">
        <v>4</v>
      </c>
      <c r="Y48" s="55">
        <f t="shared" si="7"/>
        <v>2.375</v>
      </c>
      <c r="Z48" s="54">
        <v>8.1999999999999993</v>
      </c>
      <c r="AA48" s="55">
        <f t="shared" si="8"/>
        <v>4.8687499999999995</v>
      </c>
      <c r="AB48" s="55">
        <f t="shared" si="9"/>
        <v>2.0499999999999998</v>
      </c>
      <c r="AC48" s="54" t="s">
        <v>173</v>
      </c>
      <c r="AD48" s="54">
        <v>4.9000000000000004</v>
      </c>
      <c r="AE48" s="55">
        <f>((1/0.64)*AD48)*0.95</f>
        <v>7.2734375000000009</v>
      </c>
    </row>
    <row r="49" spans="1:31">
      <c r="A49" s="54"/>
      <c r="B49" s="54"/>
      <c r="C49" s="54"/>
      <c r="D49" s="54" t="s">
        <v>164</v>
      </c>
      <c r="F49" t="s">
        <v>328</v>
      </c>
      <c r="G49" s="54" t="s">
        <v>204</v>
      </c>
      <c r="H49" s="102" t="s">
        <v>4</v>
      </c>
      <c r="I49" s="50" t="s">
        <v>329</v>
      </c>
      <c r="J49" s="77" t="s">
        <v>168</v>
      </c>
      <c r="K49" s="77" t="s">
        <v>169</v>
      </c>
      <c r="L49" t="s">
        <v>170</v>
      </c>
      <c r="M49">
        <v>39.336731999999998</v>
      </c>
      <c r="N49">
        <v>-76.129684999999995</v>
      </c>
      <c r="O49">
        <v>1</v>
      </c>
      <c r="P49" t="s">
        <v>264</v>
      </c>
      <c r="Q49" s="85">
        <v>39672</v>
      </c>
      <c r="R49" t="s">
        <v>265</v>
      </c>
      <c r="T49" s="54"/>
      <c r="U49" s="54"/>
      <c r="V49" s="54"/>
      <c r="W49" s="86"/>
      <c r="X49" s="87">
        <v>4.0999999999999996</v>
      </c>
      <c r="Y49" s="55">
        <f t="shared" si="7"/>
        <v>2.4343749999999997</v>
      </c>
      <c r="Z49" s="54">
        <v>8.9</v>
      </c>
      <c r="AA49" s="55">
        <f t="shared" si="8"/>
        <v>5.2843749999999998</v>
      </c>
      <c r="AB49" s="55">
        <f t="shared" si="9"/>
        <v>2.1707317073170733</v>
      </c>
      <c r="AC49" s="54" t="s">
        <v>173</v>
      </c>
      <c r="AD49" s="54"/>
      <c r="AE49" s="55"/>
    </row>
    <row r="50" spans="1:31">
      <c r="A50" s="54"/>
      <c r="B50" s="54"/>
      <c r="C50" s="54"/>
      <c r="D50" s="54" t="s">
        <v>164</v>
      </c>
      <c r="F50" t="s">
        <v>330</v>
      </c>
      <c r="G50" s="54" t="s">
        <v>204</v>
      </c>
      <c r="H50" s="102" t="s">
        <v>4</v>
      </c>
      <c r="I50" s="50" t="s">
        <v>329</v>
      </c>
      <c r="J50" s="77" t="s">
        <v>168</v>
      </c>
      <c r="K50" s="77" t="s">
        <v>169</v>
      </c>
      <c r="L50" t="s">
        <v>170</v>
      </c>
      <c r="M50">
        <v>39.336731999999998</v>
      </c>
      <c r="N50">
        <v>-76.129684999999995</v>
      </c>
      <c r="O50">
        <v>1</v>
      </c>
      <c r="P50" t="s">
        <v>264</v>
      </c>
      <c r="Q50" s="85">
        <v>39672</v>
      </c>
      <c r="R50" t="s">
        <v>265</v>
      </c>
      <c r="T50" s="54"/>
      <c r="U50" s="54"/>
      <c r="V50" s="54"/>
      <c r="W50" s="86"/>
      <c r="X50" s="87">
        <v>4.3</v>
      </c>
      <c r="Y50" s="55">
        <f t="shared" si="7"/>
        <v>2.5531250000000001</v>
      </c>
      <c r="Z50" s="54">
        <v>9.6999999999999993</v>
      </c>
      <c r="AA50" s="55">
        <f t="shared" si="8"/>
        <v>5.7593749999999995</v>
      </c>
      <c r="AB50" s="55">
        <f t="shared" si="9"/>
        <v>2.2558139534883717</v>
      </c>
      <c r="AC50" s="54" t="s">
        <v>173</v>
      </c>
      <c r="AD50" s="54"/>
      <c r="AE50" s="55"/>
    </row>
    <row r="51" spans="1:31">
      <c r="A51" s="54"/>
      <c r="B51" s="54"/>
      <c r="C51" s="54"/>
      <c r="D51" s="54" t="s">
        <v>164</v>
      </c>
      <c r="F51" t="s">
        <v>331</v>
      </c>
      <c r="G51" s="54" t="s">
        <v>204</v>
      </c>
      <c r="H51" s="102" t="s">
        <v>4</v>
      </c>
      <c r="I51" s="50" t="s">
        <v>329</v>
      </c>
      <c r="J51" s="77" t="s">
        <v>168</v>
      </c>
      <c r="K51" s="77" t="s">
        <v>169</v>
      </c>
      <c r="L51" t="s">
        <v>170</v>
      </c>
      <c r="M51">
        <v>39.336731999999998</v>
      </c>
      <c r="N51">
        <v>-76.129684999999995</v>
      </c>
      <c r="O51">
        <v>1</v>
      </c>
      <c r="P51" t="s">
        <v>264</v>
      </c>
      <c r="Q51" s="85">
        <v>39672</v>
      </c>
      <c r="R51" t="s">
        <v>265</v>
      </c>
      <c r="T51" s="54"/>
      <c r="U51" s="54"/>
      <c r="V51" s="54"/>
      <c r="W51" s="86"/>
      <c r="X51" s="87">
        <v>4.2</v>
      </c>
      <c r="Y51" s="55">
        <f t="shared" si="7"/>
        <v>2.4937499999999999</v>
      </c>
      <c r="Z51" s="54">
        <v>9.15</v>
      </c>
      <c r="AA51" s="55">
        <f t="shared" si="8"/>
        <v>5.4328124999999998</v>
      </c>
      <c r="AB51" s="55">
        <f t="shared" si="9"/>
        <v>2.1785714285714284</v>
      </c>
      <c r="AC51" s="54" t="s">
        <v>173</v>
      </c>
      <c r="AD51" s="54"/>
      <c r="AE51" s="55"/>
    </row>
    <row r="52" spans="1:31">
      <c r="A52" s="54"/>
      <c r="B52" s="54"/>
      <c r="C52" s="54"/>
      <c r="D52" s="54" t="s">
        <v>164</v>
      </c>
      <c r="F52" t="s">
        <v>332</v>
      </c>
      <c r="G52" s="54" t="s">
        <v>204</v>
      </c>
      <c r="H52" s="102" t="s">
        <v>4</v>
      </c>
      <c r="I52" t="s">
        <v>333</v>
      </c>
      <c r="J52" s="77" t="s">
        <v>168</v>
      </c>
      <c r="K52" s="77" t="s">
        <v>169</v>
      </c>
      <c r="L52" t="s">
        <v>170</v>
      </c>
      <c r="M52">
        <v>39.336731999999998</v>
      </c>
      <c r="N52">
        <v>-76.129684999999995</v>
      </c>
      <c r="O52">
        <v>1</v>
      </c>
      <c r="P52" t="s">
        <v>334</v>
      </c>
      <c r="Q52" s="85">
        <v>35661</v>
      </c>
      <c r="T52" s="54"/>
      <c r="U52" s="54"/>
      <c r="V52" s="54"/>
      <c r="W52" s="86"/>
      <c r="X52" s="87">
        <v>4.25</v>
      </c>
      <c r="Y52" s="55">
        <f t="shared" si="7"/>
        <v>2.5234375</v>
      </c>
      <c r="Z52" s="54">
        <v>8.65</v>
      </c>
      <c r="AA52" s="55">
        <f t="shared" si="8"/>
        <v>5.1359374999999998</v>
      </c>
      <c r="AB52" s="55">
        <f t="shared" si="9"/>
        <v>2.0352941176470587</v>
      </c>
      <c r="AC52" s="54" t="s">
        <v>335</v>
      </c>
      <c r="AD52" s="54"/>
      <c r="AE52" s="55"/>
    </row>
    <row r="53" spans="1:31">
      <c r="A53" s="54"/>
      <c r="B53" s="54"/>
      <c r="C53" s="54"/>
      <c r="D53" s="54" t="s">
        <v>183</v>
      </c>
      <c r="E53" s="54"/>
      <c r="F53" s="105" t="s">
        <v>336</v>
      </c>
      <c r="G53" s="54" t="s">
        <v>219</v>
      </c>
      <c r="H53" s="102" t="s">
        <v>4</v>
      </c>
      <c r="I53" s="106" t="s">
        <v>337</v>
      </c>
      <c r="J53" s="77" t="s">
        <v>178</v>
      </c>
      <c r="K53" s="77" t="s">
        <v>179</v>
      </c>
      <c r="L53" t="s">
        <v>338</v>
      </c>
      <c r="M53">
        <v>39.767099000000002</v>
      </c>
      <c r="N53">
        <v>-75.897705999999999</v>
      </c>
      <c r="O53">
        <v>417</v>
      </c>
      <c r="P53" s="77" t="s">
        <v>339</v>
      </c>
      <c r="Q53" s="85">
        <v>40752</v>
      </c>
      <c r="S53" s="77" t="s">
        <v>340</v>
      </c>
      <c r="T53" s="54"/>
      <c r="U53" s="54"/>
      <c r="V53" s="54"/>
      <c r="W53" s="54"/>
      <c r="X53" s="87">
        <v>4.2</v>
      </c>
      <c r="Y53" s="55">
        <f>((1/1.6)*X53)*0.95</f>
        <v>2.4937499999999999</v>
      </c>
      <c r="Z53" s="54">
        <v>8.4</v>
      </c>
      <c r="AA53" s="55">
        <f>((1/1.6)*Z53)*0.95</f>
        <v>4.9874999999999998</v>
      </c>
      <c r="AB53" s="55">
        <f>AA53/Y53</f>
        <v>2</v>
      </c>
      <c r="AC53" s="54"/>
      <c r="AD53" s="54">
        <v>4.9000000000000004</v>
      </c>
      <c r="AE53" s="55">
        <f>((1/0.64)*AD53)*0.95</f>
        <v>7.2734375000000009</v>
      </c>
    </row>
    <row r="54" spans="1:31">
      <c r="A54" s="54"/>
      <c r="B54" s="54"/>
      <c r="C54" s="54"/>
      <c r="D54" s="54" t="s">
        <v>183</v>
      </c>
      <c r="E54" s="54"/>
      <c r="F54" t="s">
        <v>341</v>
      </c>
      <c r="G54" s="54" t="s">
        <v>219</v>
      </c>
      <c r="H54" s="102" t="s">
        <v>4</v>
      </c>
      <c r="I54" s="106" t="s">
        <v>337</v>
      </c>
      <c r="J54" s="77" t="s">
        <v>178</v>
      </c>
      <c r="K54" s="77" t="s">
        <v>179</v>
      </c>
      <c r="L54" t="s">
        <v>338</v>
      </c>
      <c r="M54">
        <v>39.767099000000002</v>
      </c>
      <c r="N54">
        <v>-75.897705999999999</v>
      </c>
      <c r="O54">
        <v>417</v>
      </c>
      <c r="P54" s="77" t="s">
        <v>339</v>
      </c>
      <c r="Q54" s="85">
        <v>40752</v>
      </c>
      <c r="S54" s="77" t="s">
        <v>342</v>
      </c>
      <c r="T54" s="54"/>
      <c r="U54" s="54"/>
      <c r="V54" s="54"/>
      <c r="W54" s="54"/>
      <c r="X54" s="87">
        <v>4.0999999999999996</v>
      </c>
      <c r="Y54" s="55">
        <f>((1/1.6)*X54)*0.95</f>
        <v>2.4343749999999997</v>
      </c>
      <c r="Z54" s="54">
        <v>8.1999999999999993</v>
      </c>
      <c r="AA54" s="55">
        <f>((1/1.6)*Z54)*0.95</f>
        <v>4.8687499999999995</v>
      </c>
      <c r="AB54" s="55">
        <f>AA54/Y54</f>
        <v>2</v>
      </c>
      <c r="AC54" s="54"/>
      <c r="AD54" s="54">
        <v>4.5999999999999996</v>
      </c>
      <c r="AE54" s="55">
        <f>((1/0.64)*AD54)*0.95</f>
        <v>6.8281249999999991</v>
      </c>
    </row>
    <row r="55" spans="1:31">
      <c r="A55" s="54"/>
      <c r="B55" s="54"/>
      <c r="C55" s="54"/>
      <c r="D55" s="54" t="s">
        <v>183</v>
      </c>
      <c r="E55" s="54"/>
      <c r="F55" t="s">
        <v>343</v>
      </c>
      <c r="G55" s="54" t="s">
        <v>219</v>
      </c>
      <c r="H55" s="102" t="s">
        <v>4</v>
      </c>
      <c r="I55" s="106" t="s">
        <v>337</v>
      </c>
      <c r="J55" s="77" t="s">
        <v>178</v>
      </c>
      <c r="K55" s="77" t="s">
        <v>179</v>
      </c>
      <c r="L55" t="s">
        <v>338</v>
      </c>
      <c r="M55">
        <v>39.767099000000002</v>
      </c>
      <c r="N55">
        <v>-75.897705999999999</v>
      </c>
      <c r="O55">
        <v>417</v>
      </c>
      <c r="P55" s="77" t="s">
        <v>344</v>
      </c>
      <c r="Q55" s="85">
        <v>40752</v>
      </c>
      <c r="S55" s="77" t="s">
        <v>345</v>
      </c>
      <c r="T55" s="54"/>
      <c r="U55" s="54"/>
      <c r="V55" s="54"/>
      <c r="W55" s="54"/>
      <c r="X55" s="87">
        <v>4.0999999999999996</v>
      </c>
      <c r="Y55" s="55">
        <f>((1/1.6)*X55)*0.95</f>
        <v>2.4343749999999997</v>
      </c>
      <c r="Z55" s="54">
        <v>8.8000000000000007</v>
      </c>
      <c r="AA55" s="55">
        <f>((1/1.6)*Z55)*0.95</f>
        <v>5.2249999999999996</v>
      </c>
      <c r="AB55" s="55">
        <f>AA55/Y55</f>
        <v>2.1463414634146343</v>
      </c>
      <c r="AC55" s="54"/>
      <c r="AD55" s="54">
        <v>5.0999999999999996</v>
      </c>
      <c r="AE55" s="55">
        <f>((1/0.64)*AD55)*0.95</f>
        <v>7.5703124999999991</v>
      </c>
    </row>
    <row r="56" spans="1:31">
      <c r="A56" s="54"/>
      <c r="B56" s="54"/>
      <c r="C56" s="54"/>
      <c r="D56" s="54" t="s">
        <v>183</v>
      </c>
      <c r="E56" s="54"/>
      <c r="F56" t="s">
        <v>346</v>
      </c>
      <c r="G56" s="54" t="s">
        <v>219</v>
      </c>
      <c r="H56" s="102" t="s">
        <v>4</v>
      </c>
      <c r="I56" s="106" t="s">
        <v>337</v>
      </c>
      <c r="J56" s="77" t="s">
        <v>178</v>
      </c>
      <c r="K56" s="77" t="s">
        <v>179</v>
      </c>
      <c r="L56" t="s">
        <v>338</v>
      </c>
      <c r="M56">
        <v>39.767099000000002</v>
      </c>
      <c r="N56">
        <v>-75.897705999999999</v>
      </c>
      <c r="O56">
        <v>417</v>
      </c>
      <c r="P56" s="77" t="s">
        <v>347</v>
      </c>
      <c r="Q56" s="85">
        <v>40752</v>
      </c>
      <c r="S56" s="77" t="s">
        <v>348</v>
      </c>
      <c r="T56" s="54"/>
      <c r="U56" s="54"/>
      <c r="V56" s="54"/>
      <c r="W56" s="54"/>
      <c r="X56" s="87">
        <v>4.3</v>
      </c>
      <c r="Y56" s="55">
        <f>((1/1.6)*X56)*0.95</f>
        <v>2.5531250000000001</v>
      </c>
      <c r="Z56" s="54">
        <v>8.6</v>
      </c>
      <c r="AA56" s="55">
        <f>((1/1.6)*Z56)*0.95</f>
        <v>5.1062500000000002</v>
      </c>
      <c r="AB56" s="55">
        <f>AA56/Y56</f>
        <v>2</v>
      </c>
      <c r="AC56" s="54"/>
      <c r="AD56" s="54">
        <v>4.8</v>
      </c>
      <c r="AE56" s="55">
        <f>((1/0.64)*AD56)*0.95</f>
        <v>7.125</v>
      </c>
    </row>
    <row r="57" spans="1:31">
      <c r="A57" s="54"/>
      <c r="B57" s="54"/>
      <c r="C57" s="54"/>
      <c r="D57" s="54" t="s">
        <v>183</v>
      </c>
      <c r="E57" s="54"/>
      <c r="F57" t="s">
        <v>349</v>
      </c>
      <c r="G57" s="54" t="s">
        <v>219</v>
      </c>
      <c r="H57" s="102" t="s">
        <v>4</v>
      </c>
      <c r="I57" s="106" t="s">
        <v>337</v>
      </c>
      <c r="J57" s="77" t="s">
        <v>178</v>
      </c>
      <c r="K57" s="77" t="s">
        <v>179</v>
      </c>
      <c r="L57" t="s">
        <v>338</v>
      </c>
      <c r="M57">
        <v>39.767099000000002</v>
      </c>
      <c r="N57">
        <v>-75.897705999999999</v>
      </c>
      <c r="O57">
        <v>417</v>
      </c>
      <c r="P57" s="77" t="s">
        <v>350</v>
      </c>
      <c r="Q57" s="85">
        <v>40752</v>
      </c>
      <c r="S57" s="77" t="s">
        <v>351</v>
      </c>
      <c r="T57" s="54"/>
      <c r="U57" s="54"/>
      <c r="V57" s="54"/>
      <c r="W57" s="54"/>
      <c r="X57" s="87">
        <v>4.0999999999999996</v>
      </c>
      <c r="Y57" s="55">
        <f>((1/1.6)*X57)*0.95</f>
        <v>2.4343749999999997</v>
      </c>
      <c r="Z57" s="54">
        <v>8.1</v>
      </c>
      <c r="AA57" s="55">
        <f>((1/1.6)*Z57)*0.95</f>
        <v>4.8093750000000002</v>
      </c>
      <c r="AB57" s="55">
        <f>AA57/Y57</f>
        <v>1.9756097560975612</v>
      </c>
      <c r="AC57" s="54"/>
      <c r="AD57" s="54">
        <v>4.4000000000000004</v>
      </c>
      <c r="AE57" s="55">
        <f>((1/0.64)*AD57)*0.95</f>
        <v>6.5312500000000009</v>
      </c>
    </row>
    <row r="58" spans="1:31" s="77" customFormat="1">
      <c r="A58" s="75"/>
      <c r="B58" s="75"/>
      <c r="C58" s="93"/>
      <c r="D58" s="75"/>
      <c r="G58" s="75"/>
      <c r="H58" s="94"/>
      <c r="I58" s="103"/>
      <c r="J58" s="103"/>
      <c r="K58" s="103"/>
      <c r="Q58" s="78"/>
      <c r="T58" s="75"/>
      <c r="U58" s="75"/>
      <c r="V58" s="75"/>
      <c r="W58" s="79"/>
      <c r="X58" s="91" t="s">
        <v>304</v>
      </c>
      <c r="Y58" s="90">
        <f>AVERAGE(Y43:Y57)</f>
        <v>2.4541666666666666</v>
      </c>
      <c r="AA58" s="90">
        <f>AVERAGE(AA43:AA57)</f>
        <v>5.1062499999999993</v>
      </c>
      <c r="AB58" s="90">
        <f>AVERAGE(AB43:AB57)</f>
        <v>2.0806290276850521</v>
      </c>
      <c r="AC58" s="75"/>
      <c r="AD58" s="75"/>
      <c r="AE58" s="90">
        <f>AVERAGE(AE43:AE57)</f>
        <v>6.9914062499999998</v>
      </c>
    </row>
    <row r="59" spans="1:31" s="69" customFormat="1" ht="18">
      <c r="A59" s="66" t="s">
        <v>352</v>
      </c>
      <c r="B59" s="67"/>
      <c r="C59" s="68"/>
      <c r="D59" s="67"/>
      <c r="G59" s="67"/>
      <c r="H59" s="70"/>
      <c r="Q59" s="71"/>
      <c r="T59" s="67"/>
      <c r="U59" s="67"/>
      <c r="V59" s="67"/>
      <c r="W59" s="72"/>
      <c r="X59" s="73"/>
      <c r="Y59" s="74"/>
      <c r="Z59" s="67"/>
      <c r="AA59" s="74"/>
      <c r="AB59" s="74"/>
      <c r="AC59" s="67"/>
      <c r="AD59" s="67"/>
      <c r="AE59" s="74"/>
    </row>
    <row r="60" spans="1:31">
      <c r="A60" s="54"/>
      <c r="B60" s="54"/>
      <c r="C60" s="54"/>
      <c r="D60" s="54" t="s">
        <v>164</v>
      </c>
      <c r="F60" t="s">
        <v>353</v>
      </c>
      <c r="G60" s="54" t="s">
        <v>204</v>
      </c>
      <c r="H60" s="102" t="s">
        <v>4</v>
      </c>
      <c r="I60" t="s">
        <v>354</v>
      </c>
      <c r="J60" s="77" t="s">
        <v>168</v>
      </c>
      <c r="K60" s="77" t="s">
        <v>169</v>
      </c>
      <c r="L60" t="s">
        <v>170</v>
      </c>
      <c r="M60">
        <v>39.342036999999998</v>
      </c>
      <c r="N60">
        <v>-76.133678000000003</v>
      </c>
      <c r="O60">
        <v>36</v>
      </c>
      <c r="P60" t="s">
        <v>240</v>
      </c>
      <c r="Q60" s="85">
        <v>35327</v>
      </c>
      <c r="R60" t="s">
        <v>355</v>
      </c>
      <c r="T60" s="54"/>
      <c r="U60" s="54"/>
      <c r="V60" s="54"/>
      <c r="W60" s="86"/>
      <c r="X60" s="87">
        <v>4</v>
      </c>
      <c r="Y60" s="55">
        <f>((1/1.6)*X60)*0.95</f>
        <v>2.375</v>
      </c>
      <c r="Z60" s="54"/>
      <c r="AA60" s="55"/>
      <c r="AB60" s="55"/>
      <c r="AC60" s="54" t="s">
        <v>173</v>
      </c>
      <c r="AD60" s="54"/>
      <c r="AE60" s="55"/>
    </row>
    <row r="61" spans="1:31" s="77" customFormat="1">
      <c r="A61" s="75"/>
      <c r="B61" s="75"/>
      <c r="C61" s="76">
        <v>40164</v>
      </c>
      <c r="D61" s="75" t="s">
        <v>183</v>
      </c>
      <c r="F61" s="77" t="s">
        <v>356</v>
      </c>
      <c r="G61" s="75" t="s">
        <v>204</v>
      </c>
      <c r="H61" s="102" t="s">
        <v>4</v>
      </c>
      <c r="I61" s="103" t="s">
        <v>357</v>
      </c>
      <c r="J61" s="77" t="s">
        <v>178</v>
      </c>
      <c r="K61" s="77" t="s">
        <v>179</v>
      </c>
      <c r="L61" s="77" t="s">
        <v>258</v>
      </c>
      <c r="M61" s="77">
        <v>39.767099000000002</v>
      </c>
      <c r="N61" s="77">
        <v>-75.897705999999999</v>
      </c>
      <c r="O61" s="77">
        <v>417</v>
      </c>
      <c r="P61" s="77" t="s">
        <v>358</v>
      </c>
      <c r="Q61" s="78">
        <v>40069</v>
      </c>
      <c r="S61" s="77" t="s">
        <v>359</v>
      </c>
      <c r="T61" s="75"/>
      <c r="U61" s="75"/>
      <c r="V61" s="75"/>
      <c r="W61" s="79"/>
      <c r="X61" s="80">
        <v>4.0999999999999996</v>
      </c>
      <c r="Y61" s="81">
        <f>((1/1.6)*X61)*0.95</f>
        <v>2.4343749999999997</v>
      </c>
      <c r="Z61" s="75">
        <v>8.9</v>
      </c>
      <c r="AA61" s="81">
        <f>((1/1.6)*Z61)*0.95</f>
        <v>5.2843749999999998</v>
      </c>
      <c r="AB61" s="81">
        <f>AA61/Y61</f>
        <v>2.1707317073170733</v>
      </c>
      <c r="AC61" s="75" t="s">
        <v>173</v>
      </c>
      <c r="AD61" s="75">
        <v>4.8</v>
      </c>
      <c r="AE61" s="81">
        <f>((1/0.64)*AD61)*0.95</f>
        <v>7.125</v>
      </c>
    </row>
    <row r="62" spans="1:31">
      <c r="A62" s="54"/>
      <c r="B62" s="54"/>
      <c r="C62" s="54"/>
      <c r="D62" s="54" t="s">
        <v>183</v>
      </c>
      <c r="F62" t="s">
        <v>360</v>
      </c>
      <c r="G62" s="54" t="s">
        <v>319</v>
      </c>
      <c r="H62" s="102" t="s">
        <v>4</v>
      </c>
      <c r="I62" s="104" t="s">
        <v>361</v>
      </c>
      <c r="J62" s="77" t="s">
        <v>178</v>
      </c>
      <c r="K62" s="77" t="s">
        <v>179</v>
      </c>
      <c r="L62" t="s">
        <v>258</v>
      </c>
      <c r="M62">
        <v>39.767099000000002</v>
      </c>
      <c r="N62">
        <v>-75.897705999999999</v>
      </c>
      <c r="O62">
        <v>417</v>
      </c>
      <c r="P62" t="s">
        <v>362</v>
      </c>
      <c r="Q62" s="85">
        <v>40391</v>
      </c>
      <c r="S62" t="s">
        <v>363</v>
      </c>
      <c r="T62" s="54"/>
      <c r="U62" s="54"/>
      <c r="V62" s="54"/>
      <c r="W62" s="86"/>
      <c r="X62" s="91" t="s">
        <v>364</v>
      </c>
      <c r="Y62" s="90">
        <f>AVERAGE(Y60:Y61)</f>
        <v>2.4046874999999996</v>
      </c>
      <c r="Z62" s="54"/>
      <c r="AA62" s="90">
        <f>AVERAGE(AA60:AA61)</f>
        <v>5.2843749999999998</v>
      </c>
      <c r="AB62" s="90">
        <f>AVERAGE(AB60:AB61)</f>
        <v>2.1707317073170733</v>
      </c>
      <c r="AC62" s="54"/>
      <c r="AD62" s="54"/>
      <c r="AE62" s="90">
        <f>AVERAGE(AE60:AE61)</f>
        <v>7.125</v>
      </c>
    </row>
    <row r="63" spans="1:31" s="98" customFormat="1"/>
    <row r="64" spans="1:31" s="69" customFormat="1" ht="18">
      <c r="A64" s="66" t="s">
        <v>365</v>
      </c>
      <c r="B64" s="67"/>
      <c r="C64" s="68"/>
      <c r="D64" s="67"/>
      <c r="G64" s="67"/>
      <c r="H64" s="70"/>
      <c r="Q64" s="71"/>
      <c r="T64" s="67"/>
      <c r="U64" s="67"/>
      <c r="V64" s="67"/>
      <c r="W64" s="72"/>
      <c r="X64" s="73"/>
      <c r="Y64" s="74"/>
      <c r="Z64" s="67"/>
      <c r="AA64" s="74"/>
      <c r="AB64" s="74"/>
      <c r="AC64" s="67"/>
      <c r="AD64" s="67"/>
      <c r="AE64" s="74"/>
    </row>
    <row r="65" spans="1:39">
      <c r="A65" s="54"/>
      <c r="B65" s="54"/>
      <c r="C65" s="54"/>
      <c r="D65" s="54" t="s">
        <v>164</v>
      </c>
      <c r="F65" t="s">
        <v>366</v>
      </c>
      <c r="G65" s="54" t="s">
        <v>166</v>
      </c>
      <c r="H65" s="102" t="s">
        <v>5</v>
      </c>
      <c r="I65" t="s">
        <v>367</v>
      </c>
      <c r="J65" s="77" t="s">
        <v>168</v>
      </c>
      <c r="K65" s="77" t="s">
        <v>169</v>
      </c>
      <c r="L65" t="s">
        <v>170</v>
      </c>
      <c r="M65">
        <v>39.336731999999998</v>
      </c>
      <c r="N65">
        <v>-76.129684999999995</v>
      </c>
      <c r="O65">
        <v>1</v>
      </c>
      <c r="P65" t="s">
        <v>368</v>
      </c>
      <c r="Q65" s="85">
        <v>35661</v>
      </c>
      <c r="R65" t="s">
        <v>369</v>
      </c>
      <c r="T65" s="54">
        <v>235</v>
      </c>
      <c r="U65" s="54">
        <v>280</v>
      </c>
      <c r="V65" s="54">
        <v>1.4</v>
      </c>
      <c r="W65" s="86">
        <f>T65/V65</f>
        <v>167.85714285714286</v>
      </c>
      <c r="X65" s="87"/>
      <c r="Y65" s="55"/>
      <c r="Z65" s="54">
        <v>7.8</v>
      </c>
      <c r="AA65" s="55">
        <f t="shared" ref="AA65:AA84" si="10">((1/1.6)*Z65)*0.95</f>
        <v>4.6312499999999996</v>
      </c>
      <c r="AB65" s="55"/>
      <c r="AC65" s="54" t="s">
        <v>173</v>
      </c>
      <c r="AD65" s="54"/>
      <c r="AE65" s="55"/>
    </row>
    <row r="66" spans="1:39">
      <c r="A66" s="54"/>
      <c r="B66" s="54"/>
      <c r="C66" s="54"/>
      <c r="D66" s="54" t="s">
        <v>303</v>
      </c>
      <c r="E66" t="s">
        <v>370</v>
      </c>
      <c r="F66" t="s">
        <v>371</v>
      </c>
      <c r="G66" s="54" t="s">
        <v>166</v>
      </c>
      <c r="H66" s="102" t="s">
        <v>5</v>
      </c>
      <c r="I66" t="s">
        <v>372</v>
      </c>
      <c r="J66" s="77" t="s">
        <v>178</v>
      </c>
      <c r="K66" s="77" t="s">
        <v>179</v>
      </c>
      <c r="L66" t="s">
        <v>258</v>
      </c>
      <c r="M66">
        <v>39.767099000000002</v>
      </c>
      <c r="N66">
        <v>-75.897705999999999</v>
      </c>
      <c r="O66">
        <v>417</v>
      </c>
      <c r="Q66" s="85">
        <v>34963</v>
      </c>
      <c r="R66" t="s">
        <v>164</v>
      </c>
      <c r="T66" s="54">
        <v>245</v>
      </c>
      <c r="U66" s="54">
        <v>295</v>
      </c>
      <c r="V66" s="54">
        <v>1.44</v>
      </c>
      <c r="W66" s="86">
        <f>T66/V66</f>
        <v>170.13888888888889</v>
      </c>
      <c r="X66" s="87"/>
      <c r="Y66" s="55"/>
      <c r="Z66" s="54">
        <v>8.1</v>
      </c>
      <c r="AA66" s="55">
        <f t="shared" si="10"/>
        <v>4.8093750000000002</v>
      </c>
      <c r="AB66" s="55"/>
      <c r="AC66" s="54" t="s">
        <v>173</v>
      </c>
      <c r="AD66" s="54"/>
      <c r="AE66" s="55"/>
      <c r="AF66">
        <v>4.58</v>
      </c>
      <c r="AG66">
        <v>6.2</v>
      </c>
      <c r="AH66">
        <v>24.7</v>
      </c>
      <c r="AI66" t="s">
        <v>373</v>
      </c>
      <c r="AJ66" s="88">
        <v>34963</v>
      </c>
      <c r="AL66" t="s">
        <v>374</v>
      </c>
      <c r="AM66" t="s">
        <v>375</v>
      </c>
    </row>
    <row r="67" spans="1:39">
      <c r="A67" s="54"/>
      <c r="B67" s="54"/>
      <c r="C67" s="54"/>
      <c r="D67" s="54" t="s">
        <v>303</v>
      </c>
      <c r="E67" t="s">
        <v>370</v>
      </c>
      <c r="F67" t="s">
        <v>376</v>
      </c>
      <c r="G67" s="54" t="s">
        <v>166</v>
      </c>
      <c r="H67" s="102" t="s">
        <v>5</v>
      </c>
      <c r="I67" t="s">
        <v>372</v>
      </c>
      <c r="J67" s="77" t="s">
        <v>178</v>
      </c>
      <c r="K67" s="77" t="s">
        <v>179</v>
      </c>
      <c r="L67" t="s">
        <v>258</v>
      </c>
      <c r="M67">
        <v>39.767099000000002</v>
      </c>
      <c r="N67">
        <v>-75.897705999999999</v>
      </c>
      <c r="O67">
        <v>417</v>
      </c>
      <c r="Q67" s="85">
        <v>34966</v>
      </c>
      <c r="R67" t="s">
        <v>164</v>
      </c>
      <c r="T67" s="54"/>
      <c r="U67" s="54" t="s">
        <v>377</v>
      </c>
      <c r="V67" s="54"/>
      <c r="W67" s="86"/>
      <c r="X67" s="87"/>
      <c r="Y67" s="55"/>
      <c r="Z67" s="54">
        <v>7.9</v>
      </c>
      <c r="AA67" s="55">
        <f t="shared" si="10"/>
        <v>4.6906249999999998</v>
      </c>
      <c r="AB67" s="55"/>
      <c r="AC67" s="54" t="s">
        <v>173</v>
      </c>
      <c r="AD67" s="54"/>
      <c r="AE67" s="55"/>
      <c r="AF67">
        <v>3.04</v>
      </c>
      <c r="AG67">
        <v>5.3</v>
      </c>
      <c r="AH67">
        <v>11</v>
      </c>
      <c r="AJ67" s="88">
        <v>34966</v>
      </c>
      <c r="AL67" t="s">
        <v>374</v>
      </c>
      <c r="AM67" t="s">
        <v>378</v>
      </c>
    </row>
    <row r="68" spans="1:39">
      <c r="A68" s="54"/>
      <c r="B68" s="54"/>
      <c r="C68" s="54"/>
      <c r="D68" s="54" t="s">
        <v>303</v>
      </c>
      <c r="E68" t="s">
        <v>370</v>
      </c>
      <c r="F68" t="s">
        <v>379</v>
      </c>
      <c r="G68" s="54" t="s">
        <v>166</v>
      </c>
      <c r="H68" s="102" t="s">
        <v>5</v>
      </c>
      <c r="I68" t="s">
        <v>372</v>
      </c>
      <c r="J68" s="77" t="s">
        <v>178</v>
      </c>
      <c r="K68" s="77" t="s">
        <v>179</v>
      </c>
      <c r="L68" t="s">
        <v>180</v>
      </c>
      <c r="M68">
        <v>39.860581000000003</v>
      </c>
      <c r="N68">
        <v>-75.783433000000002</v>
      </c>
      <c r="O68">
        <v>341</v>
      </c>
      <c r="Q68" s="85">
        <v>34969</v>
      </c>
      <c r="R68" t="s">
        <v>164</v>
      </c>
      <c r="T68" s="75">
        <v>229</v>
      </c>
      <c r="U68" s="75">
        <v>266</v>
      </c>
      <c r="V68" s="75">
        <v>1.35</v>
      </c>
      <c r="W68" s="86">
        <f t="shared" ref="W68:W75" si="11">T68/V68</f>
        <v>169.62962962962962</v>
      </c>
      <c r="X68" s="87"/>
      <c r="Y68" s="55"/>
      <c r="Z68" s="54">
        <v>7.5</v>
      </c>
      <c r="AA68" s="55">
        <f t="shared" si="10"/>
        <v>4.453125</v>
      </c>
      <c r="AB68" s="55"/>
      <c r="AC68" s="54"/>
      <c r="AD68" s="54"/>
      <c r="AE68" s="55"/>
      <c r="AF68">
        <v>3.85</v>
      </c>
      <c r="AG68">
        <v>6.2</v>
      </c>
      <c r="AH68">
        <v>20.25</v>
      </c>
      <c r="AJ68" s="88">
        <v>34969</v>
      </c>
      <c r="AL68" t="s">
        <v>380</v>
      </c>
      <c r="AM68" t="s">
        <v>381</v>
      </c>
    </row>
    <row r="69" spans="1:39">
      <c r="A69" s="54" t="s">
        <v>163</v>
      </c>
      <c r="B69" s="54" t="s">
        <v>164</v>
      </c>
      <c r="C69" s="92">
        <v>40522</v>
      </c>
      <c r="D69" s="54" t="s">
        <v>164</v>
      </c>
      <c r="F69" t="s">
        <v>382</v>
      </c>
      <c r="G69" s="54" t="s">
        <v>166</v>
      </c>
      <c r="H69" s="102" t="s">
        <v>5</v>
      </c>
      <c r="I69" t="s">
        <v>372</v>
      </c>
      <c r="J69" s="77" t="s">
        <v>178</v>
      </c>
      <c r="K69" s="77" t="s">
        <v>179</v>
      </c>
      <c r="L69" t="s">
        <v>180</v>
      </c>
      <c r="M69">
        <v>39.860581000000003</v>
      </c>
      <c r="N69">
        <v>-75.783433000000002</v>
      </c>
      <c r="O69">
        <v>341</v>
      </c>
      <c r="Q69" s="85">
        <v>34961</v>
      </c>
      <c r="R69" t="s">
        <v>164</v>
      </c>
      <c r="T69" s="75">
        <v>227</v>
      </c>
      <c r="U69" s="75">
        <v>272</v>
      </c>
      <c r="V69" s="75">
        <v>1.425</v>
      </c>
      <c r="W69" s="86">
        <f t="shared" si="11"/>
        <v>159.2982456140351</v>
      </c>
      <c r="X69" s="87"/>
      <c r="Y69" s="55"/>
      <c r="Z69" s="54">
        <v>7.55</v>
      </c>
      <c r="AA69" s="55">
        <f t="shared" si="10"/>
        <v>4.4828124999999996</v>
      </c>
      <c r="AB69" s="55"/>
      <c r="AC69" s="54" t="s">
        <v>173</v>
      </c>
      <c r="AD69" s="54"/>
      <c r="AE69" s="55"/>
      <c r="AF69" s="77">
        <v>4.59</v>
      </c>
      <c r="AG69" s="77">
        <v>6.3</v>
      </c>
      <c r="AH69" s="77">
        <v>20.5</v>
      </c>
      <c r="AI69" s="77" t="s">
        <v>383</v>
      </c>
      <c r="AJ69" s="82">
        <v>34965</v>
      </c>
      <c r="AL69" t="s">
        <v>374</v>
      </c>
      <c r="AM69" t="s">
        <v>384</v>
      </c>
    </row>
    <row r="70" spans="1:39">
      <c r="A70" s="54" t="s">
        <v>163</v>
      </c>
      <c r="B70" s="54" t="s">
        <v>164</v>
      </c>
      <c r="C70" s="92">
        <v>40522</v>
      </c>
      <c r="D70" s="54" t="s">
        <v>164</v>
      </c>
      <c r="F70" t="s">
        <v>385</v>
      </c>
      <c r="G70" s="54" t="s">
        <v>166</v>
      </c>
      <c r="H70" s="102" t="s">
        <v>5</v>
      </c>
      <c r="I70" t="s">
        <v>372</v>
      </c>
      <c r="J70" s="77" t="s">
        <v>178</v>
      </c>
      <c r="K70" s="77" t="s">
        <v>179</v>
      </c>
      <c r="L70" t="s">
        <v>180</v>
      </c>
      <c r="M70">
        <v>39.860581000000003</v>
      </c>
      <c r="N70">
        <v>-75.783433000000002</v>
      </c>
      <c r="O70">
        <v>341</v>
      </c>
      <c r="Q70" s="85">
        <v>34971</v>
      </c>
      <c r="R70" t="s">
        <v>164</v>
      </c>
      <c r="T70" s="75">
        <v>230</v>
      </c>
      <c r="U70" s="75">
        <v>274</v>
      </c>
      <c r="V70" s="75">
        <v>1.42</v>
      </c>
      <c r="W70" s="86">
        <f t="shared" si="11"/>
        <v>161.97183098591549</v>
      </c>
      <c r="X70" s="87"/>
      <c r="Y70" s="55"/>
      <c r="Z70" s="54">
        <v>7.3</v>
      </c>
      <c r="AA70" s="55">
        <f t="shared" si="10"/>
        <v>4.3343749999999996</v>
      </c>
      <c r="AB70" s="55"/>
      <c r="AC70" s="54" t="s">
        <v>173</v>
      </c>
      <c r="AD70" s="54"/>
      <c r="AE70" s="55"/>
      <c r="AF70" s="77">
        <v>3.44</v>
      </c>
      <c r="AG70" s="77">
        <v>5.4</v>
      </c>
      <c r="AH70" s="77">
        <v>18.75</v>
      </c>
      <c r="AI70" s="77" t="s">
        <v>386</v>
      </c>
      <c r="AJ70" s="82">
        <v>34971</v>
      </c>
      <c r="AL70" t="s">
        <v>380</v>
      </c>
      <c r="AM70" t="s">
        <v>387</v>
      </c>
    </row>
    <row r="71" spans="1:39">
      <c r="A71" s="54" t="s">
        <v>388</v>
      </c>
      <c r="B71" s="54" t="s">
        <v>164</v>
      </c>
      <c r="C71" s="54"/>
      <c r="D71" s="54" t="s">
        <v>164</v>
      </c>
      <c r="F71" t="s">
        <v>389</v>
      </c>
      <c r="G71" s="54" t="s">
        <v>166</v>
      </c>
      <c r="H71" s="102" t="s">
        <v>5</v>
      </c>
      <c r="I71" t="s">
        <v>372</v>
      </c>
      <c r="J71" s="77" t="s">
        <v>168</v>
      </c>
      <c r="K71" s="77" t="s">
        <v>169</v>
      </c>
      <c r="L71" t="s">
        <v>170</v>
      </c>
      <c r="M71">
        <v>39.336731999999998</v>
      </c>
      <c r="N71">
        <v>-76.129684999999995</v>
      </c>
      <c r="O71">
        <v>1</v>
      </c>
      <c r="P71" t="s">
        <v>390</v>
      </c>
      <c r="Q71" s="85">
        <v>35301</v>
      </c>
      <c r="R71" t="s">
        <v>164</v>
      </c>
      <c r="T71" s="54">
        <v>248</v>
      </c>
      <c r="U71" s="54">
        <v>293</v>
      </c>
      <c r="V71" s="54">
        <v>1.42</v>
      </c>
      <c r="W71" s="86">
        <f t="shared" si="11"/>
        <v>174.64788732394368</v>
      </c>
      <c r="X71" s="87"/>
      <c r="Y71" s="55"/>
      <c r="Z71" s="54">
        <v>7.8</v>
      </c>
      <c r="AA71" s="55">
        <f t="shared" si="10"/>
        <v>4.6312499999999996</v>
      </c>
      <c r="AB71" s="55"/>
      <c r="AC71" s="54" t="s">
        <v>173</v>
      </c>
      <c r="AD71" s="54"/>
      <c r="AE71" s="55"/>
      <c r="AF71">
        <v>4.04</v>
      </c>
      <c r="AG71">
        <v>5.9</v>
      </c>
      <c r="AH71">
        <v>21.5</v>
      </c>
      <c r="AJ71" s="88">
        <v>35304</v>
      </c>
      <c r="AL71" t="s">
        <v>391</v>
      </c>
      <c r="AM71" t="s">
        <v>392</v>
      </c>
    </row>
    <row r="72" spans="1:39">
      <c r="A72" s="54" t="s">
        <v>163</v>
      </c>
      <c r="B72" s="54" t="s">
        <v>164</v>
      </c>
      <c r="C72" s="92">
        <v>40522</v>
      </c>
      <c r="D72" s="54" t="s">
        <v>164</v>
      </c>
      <c r="F72" t="s">
        <v>393</v>
      </c>
      <c r="G72" s="54" t="s">
        <v>166</v>
      </c>
      <c r="H72" s="102" t="s">
        <v>5</v>
      </c>
      <c r="I72" t="s">
        <v>372</v>
      </c>
      <c r="J72" s="77" t="s">
        <v>178</v>
      </c>
      <c r="K72" s="77" t="s">
        <v>179</v>
      </c>
      <c r="L72" t="s">
        <v>180</v>
      </c>
      <c r="M72">
        <v>39.860581000000003</v>
      </c>
      <c r="N72">
        <v>-75.783433000000002</v>
      </c>
      <c r="O72">
        <v>341</v>
      </c>
      <c r="P72" t="s">
        <v>394</v>
      </c>
      <c r="Q72" s="85">
        <v>35326</v>
      </c>
      <c r="R72" t="s">
        <v>395</v>
      </c>
      <c r="T72" s="54">
        <v>222</v>
      </c>
      <c r="U72" s="54">
        <v>253</v>
      </c>
      <c r="V72" s="54">
        <v>1.4</v>
      </c>
      <c r="W72" s="86">
        <f t="shared" si="11"/>
        <v>158.57142857142858</v>
      </c>
      <c r="X72" s="87"/>
      <c r="Y72" s="55"/>
      <c r="Z72" s="54">
        <v>7.4</v>
      </c>
      <c r="AA72" s="55">
        <f t="shared" si="10"/>
        <v>4.3937499999999998</v>
      </c>
      <c r="AB72" s="55"/>
      <c r="AC72" s="54" t="s">
        <v>173</v>
      </c>
      <c r="AD72" s="54"/>
      <c r="AE72" s="55"/>
      <c r="AF72">
        <v>3.69</v>
      </c>
      <c r="AG72">
        <v>5.43</v>
      </c>
      <c r="AH72">
        <v>20</v>
      </c>
      <c r="AI72" s="77" t="s">
        <v>396</v>
      </c>
      <c r="AJ72" s="88">
        <v>35337</v>
      </c>
      <c r="AL72" t="s">
        <v>242</v>
      </c>
      <c r="AM72" t="s">
        <v>397</v>
      </c>
    </row>
    <row r="73" spans="1:39">
      <c r="A73" s="54"/>
      <c r="B73" s="54"/>
      <c r="C73" s="54"/>
      <c r="D73" s="54" t="s">
        <v>164</v>
      </c>
      <c r="F73" t="s">
        <v>398</v>
      </c>
      <c r="G73" s="54" t="s">
        <v>166</v>
      </c>
      <c r="H73" s="102" t="s">
        <v>5</v>
      </c>
      <c r="I73" t="s">
        <v>372</v>
      </c>
      <c r="J73" s="77" t="s">
        <v>168</v>
      </c>
      <c r="K73" s="77" t="s">
        <v>169</v>
      </c>
      <c r="L73" t="s">
        <v>170</v>
      </c>
      <c r="M73">
        <v>39.336731999999998</v>
      </c>
      <c r="N73">
        <v>-76.129684999999995</v>
      </c>
      <c r="O73">
        <v>1</v>
      </c>
      <c r="P73" t="s">
        <v>264</v>
      </c>
      <c r="Q73" s="85">
        <v>39672</v>
      </c>
      <c r="R73" t="s">
        <v>265</v>
      </c>
      <c r="T73" s="54">
        <v>243</v>
      </c>
      <c r="U73" s="54">
        <v>280</v>
      </c>
      <c r="V73" s="54">
        <v>1.43</v>
      </c>
      <c r="W73" s="86">
        <f t="shared" si="11"/>
        <v>169.93006993006995</v>
      </c>
      <c r="X73" s="87"/>
      <c r="Y73" s="55"/>
      <c r="Z73" s="54">
        <v>7.6</v>
      </c>
      <c r="AA73" s="55">
        <f t="shared" si="10"/>
        <v>4.5125000000000002</v>
      </c>
      <c r="AB73" s="55"/>
      <c r="AC73" s="54" t="s">
        <v>173</v>
      </c>
      <c r="AD73" s="54"/>
      <c r="AE73" s="55"/>
    </row>
    <row r="74" spans="1:39">
      <c r="A74" s="54"/>
      <c r="B74" s="54"/>
      <c r="C74" s="54"/>
      <c r="D74" s="54" t="s">
        <v>164</v>
      </c>
      <c r="F74" t="s">
        <v>399</v>
      </c>
      <c r="G74" s="54" t="s">
        <v>166</v>
      </c>
      <c r="H74" s="102" t="s">
        <v>5</v>
      </c>
      <c r="I74" t="s">
        <v>372</v>
      </c>
      <c r="J74" s="77" t="s">
        <v>168</v>
      </c>
      <c r="K74" s="77" t="s">
        <v>169</v>
      </c>
      <c r="L74" t="s">
        <v>170</v>
      </c>
      <c r="M74">
        <v>39.336731999999998</v>
      </c>
      <c r="N74">
        <v>-76.129684999999995</v>
      </c>
      <c r="O74">
        <v>1</v>
      </c>
      <c r="P74" t="s">
        <v>264</v>
      </c>
      <c r="Q74" s="85">
        <v>39672</v>
      </c>
      <c r="R74" t="s">
        <v>265</v>
      </c>
      <c r="T74" s="54">
        <v>235</v>
      </c>
      <c r="U74" s="54">
        <v>283</v>
      </c>
      <c r="V74" s="54">
        <v>1.39</v>
      </c>
      <c r="W74" s="86">
        <f t="shared" si="11"/>
        <v>169.06474820143887</v>
      </c>
      <c r="X74" s="87"/>
      <c r="Y74" s="55"/>
      <c r="Z74" s="54">
        <v>8.0500000000000007</v>
      </c>
      <c r="AA74" s="55">
        <f t="shared" si="10"/>
        <v>4.7796874999999996</v>
      </c>
      <c r="AB74" s="55"/>
      <c r="AC74" s="54" t="s">
        <v>173</v>
      </c>
      <c r="AD74" s="54"/>
      <c r="AE74" s="55"/>
    </row>
    <row r="75" spans="1:39">
      <c r="A75" s="54"/>
      <c r="B75" s="54"/>
      <c r="C75" s="92">
        <v>40522</v>
      </c>
      <c r="D75" s="54" t="s">
        <v>164</v>
      </c>
      <c r="F75" t="s">
        <v>400</v>
      </c>
      <c r="G75" s="54" t="s">
        <v>166</v>
      </c>
      <c r="H75" s="102" t="s">
        <v>5</v>
      </c>
      <c r="I75" s="104" t="s">
        <v>372</v>
      </c>
      <c r="J75" s="77" t="s">
        <v>178</v>
      </c>
      <c r="K75" s="77" t="s">
        <v>401</v>
      </c>
      <c r="L75" t="s">
        <v>402</v>
      </c>
      <c r="M75">
        <v>40.201873999999997</v>
      </c>
      <c r="N75">
        <v>-75.785858000000005</v>
      </c>
      <c r="O75">
        <v>509</v>
      </c>
      <c r="P75" t="s">
        <v>403</v>
      </c>
      <c r="Q75" s="85">
        <v>39732</v>
      </c>
      <c r="R75" t="s">
        <v>164</v>
      </c>
      <c r="T75" s="54">
        <v>232</v>
      </c>
      <c r="U75" s="54">
        <v>278</v>
      </c>
      <c r="V75" s="54">
        <v>1.4</v>
      </c>
      <c r="W75" s="86">
        <f t="shared" si="11"/>
        <v>165.71428571428572</v>
      </c>
      <c r="X75" s="87"/>
      <c r="Y75" s="55"/>
      <c r="Z75" s="54">
        <v>7.6</v>
      </c>
      <c r="AA75" s="55">
        <f t="shared" si="10"/>
        <v>4.5125000000000002</v>
      </c>
      <c r="AB75" s="55"/>
      <c r="AC75" s="54" t="s">
        <v>173</v>
      </c>
      <c r="AD75" s="54"/>
      <c r="AE75" s="55"/>
      <c r="AF75">
        <v>6.97</v>
      </c>
      <c r="AG75">
        <v>4.2</v>
      </c>
      <c r="AH75">
        <v>20</v>
      </c>
      <c r="AI75" t="s">
        <v>404</v>
      </c>
      <c r="AJ75" s="88">
        <v>39732</v>
      </c>
    </row>
    <row r="76" spans="1:39" s="77" customFormat="1">
      <c r="A76" s="75"/>
      <c r="B76" s="75"/>
      <c r="C76" s="83">
        <v>40164</v>
      </c>
      <c r="D76" s="75" t="s">
        <v>183</v>
      </c>
      <c r="F76" s="77" t="s">
        <v>405</v>
      </c>
      <c r="G76" s="75" t="s">
        <v>166</v>
      </c>
      <c r="H76" s="102" t="s">
        <v>5</v>
      </c>
      <c r="I76" s="103" t="s">
        <v>372</v>
      </c>
      <c r="J76" s="77" t="s">
        <v>178</v>
      </c>
      <c r="K76" s="77" t="s">
        <v>179</v>
      </c>
      <c r="L76" s="77" t="s">
        <v>258</v>
      </c>
      <c r="M76" s="77">
        <v>39.767099000000002</v>
      </c>
      <c r="N76" s="77">
        <v>-75.897705999999999</v>
      </c>
      <c r="O76" s="77">
        <v>417</v>
      </c>
      <c r="P76" s="77" t="s">
        <v>406</v>
      </c>
      <c r="Q76" s="78">
        <v>40051</v>
      </c>
      <c r="R76" s="77" t="s">
        <v>407</v>
      </c>
      <c r="S76" s="77" t="s">
        <v>408</v>
      </c>
      <c r="T76" s="75"/>
      <c r="U76" s="75"/>
      <c r="V76" s="75"/>
      <c r="W76" s="79"/>
      <c r="X76" s="80"/>
      <c r="Y76" s="81"/>
      <c r="Z76" s="75">
        <v>8</v>
      </c>
      <c r="AA76" s="81">
        <f t="shared" si="10"/>
        <v>4.75</v>
      </c>
      <c r="AB76" s="81"/>
      <c r="AC76" s="75" t="s">
        <v>173</v>
      </c>
      <c r="AD76" s="75">
        <v>4.4000000000000004</v>
      </c>
      <c r="AE76" s="81">
        <f t="shared" ref="AE76:AE84" si="12">((1/0.64)*AD76)*0.95</f>
        <v>6.5312500000000009</v>
      </c>
    </row>
    <row r="77" spans="1:39" s="77" customFormat="1">
      <c r="A77" s="75"/>
      <c r="B77" s="75"/>
      <c r="C77" s="83">
        <v>40164</v>
      </c>
      <c r="D77" s="75" t="s">
        <v>183</v>
      </c>
      <c r="F77" s="77" t="s">
        <v>409</v>
      </c>
      <c r="G77" s="75" t="s">
        <v>166</v>
      </c>
      <c r="H77" s="102" t="s">
        <v>5</v>
      </c>
      <c r="I77" s="103" t="s">
        <v>372</v>
      </c>
      <c r="J77" s="77" t="s">
        <v>178</v>
      </c>
      <c r="K77" s="77" t="s">
        <v>179</v>
      </c>
      <c r="L77" s="77" t="s">
        <v>258</v>
      </c>
      <c r="M77" s="77">
        <v>39.767099000000002</v>
      </c>
      <c r="N77" s="77">
        <v>-75.897705999999999</v>
      </c>
      <c r="O77" s="77">
        <v>417</v>
      </c>
      <c r="P77" s="77" t="s">
        <v>410</v>
      </c>
      <c r="Q77" s="78">
        <v>40051</v>
      </c>
      <c r="R77" s="77" t="s">
        <v>411</v>
      </c>
      <c r="S77" s="77" t="s">
        <v>412</v>
      </c>
      <c r="T77" s="75"/>
      <c r="U77" s="75"/>
      <c r="V77" s="75"/>
      <c r="W77" s="79"/>
      <c r="X77" s="80"/>
      <c r="Y77" s="81"/>
      <c r="Z77" s="75">
        <v>7.7</v>
      </c>
      <c r="AA77" s="81">
        <f t="shared" si="10"/>
        <v>4.5718749999999995</v>
      </c>
      <c r="AB77" s="81"/>
      <c r="AC77" s="75" t="s">
        <v>173</v>
      </c>
      <c r="AD77" s="75">
        <v>4.3</v>
      </c>
      <c r="AE77" s="81">
        <f t="shared" si="12"/>
        <v>6.3828125</v>
      </c>
    </row>
    <row r="78" spans="1:39" s="77" customFormat="1">
      <c r="A78" s="75"/>
      <c r="B78" s="75"/>
      <c r="C78" s="76">
        <v>40164</v>
      </c>
      <c r="D78" s="75" t="s">
        <v>183</v>
      </c>
      <c r="F78" s="77" t="s">
        <v>413</v>
      </c>
      <c r="G78" s="75" t="s">
        <v>166</v>
      </c>
      <c r="H78" s="102" t="s">
        <v>5</v>
      </c>
      <c r="I78" s="103" t="s">
        <v>372</v>
      </c>
      <c r="J78" s="77" t="s">
        <v>168</v>
      </c>
      <c r="K78" s="77" t="s">
        <v>169</v>
      </c>
      <c r="L78" s="77" t="s">
        <v>170</v>
      </c>
      <c r="M78" s="77">
        <v>39.336731999999998</v>
      </c>
      <c r="N78" s="77">
        <v>-76.129684999999995</v>
      </c>
      <c r="O78" s="77">
        <v>1</v>
      </c>
      <c r="P78" s="77" t="s">
        <v>414</v>
      </c>
      <c r="Q78" s="78">
        <v>40062</v>
      </c>
      <c r="R78" s="77" t="s">
        <v>415</v>
      </c>
      <c r="S78" s="77" t="s">
        <v>416</v>
      </c>
      <c r="T78" s="75"/>
      <c r="U78" s="75"/>
      <c r="V78" s="75"/>
      <c r="W78" s="79"/>
      <c r="X78" s="80"/>
      <c r="Y78" s="81"/>
      <c r="Z78" s="75">
        <v>7.9</v>
      </c>
      <c r="AA78" s="81">
        <f t="shared" si="10"/>
        <v>4.6906249999999998</v>
      </c>
      <c r="AB78" s="81"/>
      <c r="AC78" s="75" t="s">
        <v>173</v>
      </c>
      <c r="AD78" s="75">
        <v>4.0999999999999996</v>
      </c>
      <c r="AE78" s="81">
        <f t="shared" si="12"/>
        <v>6.0859374999999991</v>
      </c>
    </row>
    <row r="79" spans="1:39" s="77" customFormat="1">
      <c r="A79" s="75"/>
      <c r="B79" s="75"/>
      <c r="C79" s="76">
        <v>40164</v>
      </c>
      <c r="D79" s="75" t="s">
        <v>183</v>
      </c>
      <c r="F79" s="77" t="s">
        <v>417</v>
      </c>
      <c r="G79" s="75" t="s">
        <v>166</v>
      </c>
      <c r="H79" s="102" t="s">
        <v>5</v>
      </c>
      <c r="I79" s="103" t="s">
        <v>372</v>
      </c>
      <c r="J79" s="77" t="s">
        <v>168</v>
      </c>
      <c r="K79" s="77" t="s">
        <v>169</v>
      </c>
      <c r="L79" s="77" t="s">
        <v>170</v>
      </c>
      <c r="M79" s="77">
        <v>39.336731999999998</v>
      </c>
      <c r="N79" s="77">
        <v>-76.129684999999995</v>
      </c>
      <c r="O79" s="77">
        <v>1</v>
      </c>
      <c r="P79" s="77" t="s">
        <v>418</v>
      </c>
      <c r="Q79" s="78">
        <v>40062</v>
      </c>
      <c r="R79" s="77" t="s">
        <v>419</v>
      </c>
      <c r="S79" s="77" t="s">
        <v>420</v>
      </c>
      <c r="T79" s="75">
        <v>243</v>
      </c>
      <c r="U79" s="75">
        <v>296</v>
      </c>
      <c r="V79" s="75">
        <v>1.37</v>
      </c>
      <c r="W79" s="79">
        <f>T79/V79</f>
        <v>177.37226277372261</v>
      </c>
      <c r="X79" s="80"/>
      <c r="Y79" s="81"/>
      <c r="Z79" s="75">
        <v>7.9</v>
      </c>
      <c r="AA79" s="81">
        <f t="shared" si="10"/>
        <v>4.6906249999999998</v>
      </c>
      <c r="AB79" s="81"/>
      <c r="AC79" s="75" t="s">
        <v>173</v>
      </c>
      <c r="AD79" s="75">
        <v>4</v>
      </c>
      <c r="AE79" s="81">
        <f t="shared" si="12"/>
        <v>5.9375</v>
      </c>
    </row>
    <row r="80" spans="1:39" s="77" customFormat="1">
      <c r="A80" s="75"/>
      <c r="B80" s="75"/>
      <c r="C80" s="76">
        <v>40164</v>
      </c>
      <c r="D80" s="75" t="s">
        <v>183</v>
      </c>
      <c r="F80" s="77" t="s">
        <v>421</v>
      </c>
      <c r="G80" s="75" t="s">
        <v>166</v>
      </c>
      <c r="H80" s="102" t="s">
        <v>5</v>
      </c>
      <c r="I80" s="103" t="s">
        <v>372</v>
      </c>
      <c r="J80" s="77" t="s">
        <v>178</v>
      </c>
      <c r="K80" s="77" t="s">
        <v>179</v>
      </c>
      <c r="L80" s="77" t="s">
        <v>422</v>
      </c>
      <c r="M80" s="77">
        <v>39.860581000000003</v>
      </c>
      <c r="N80" s="77">
        <v>-75.783433000000002</v>
      </c>
      <c r="O80" s="77">
        <v>341</v>
      </c>
      <c r="P80" s="77" t="s">
        <v>423</v>
      </c>
      <c r="Q80" s="78">
        <v>40071</v>
      </c>
      <c r="R80" s="77" t="s">
        <v>424</v>
      </c>
      <c r="T80" s="75"/>
      <c r="U80" s="75"/>
      <c r="V80" s="75"/>
      <c r="W80" s="79"/>
      <c r="X80" s="80"/>
      <c r="Y80" s="81"/>
      <c r="Z80" s="75">
        <v>7.3</v>
      </c>
      <c r="AA80" s="81">
        <f t="shared" si="10"/>
        <v>4.3343749999999996</v>
      </c>
      <c r="AB80" s="81"/>
      <c r="AC80" s="75" t="s">
        <v>173</v>
      </c>
      <c r="AD80" s="75">
        <v>3.9</v>
      </c>
      <c r="AE80" s="81">
        <f t="shared" si="12"/>
        <v>5.7890625</v>
      </c>
    </row>
    <row r="81" spans="1:34" s="77" customFormat="1">
      <c r="A81" s="75"/>
      <c r="B81" s="75"/>
      <c r="C81" s="76">
        <v>40164</v>
      </c>
      <c r="D81" s="75" t="s">
        <v>183</v>
      </c>
      <c r="F81" s="77" t="s">
        <v>425</v>
      </c>
      <c r="G81" s="75" t="s">
        <v>166</v>
      </c>
      <c r="H81" s="102" t="s">
        <v>5</v>
      </c>
      <c r="I81" s="103" t="s">
        <v>372</v>
      </c>
      <c r="J81" s="77" t="s">
        <v>178</v>
      </c>
      <c r="K81" s="77" t="s">
        <v>179</v>
      </c>
      <c r="L81" s="77" t="s">
        <v>426</v>
      </c>
      <c r="M81" s="77">
        <v>39.863286000000002</v>
      </c>
      <c r="N81" s="77">
        <v>-75.784515999999996</v>
      </c>
      <c r="O81" s="77">
        <v>341</v>
      </c>
      <c r="Q81" s="78">
        <v>40071</v>
      </c>
      <c r="R81" s="77" t="s">
        <v>427</v>
      </c>
      <c r="S81" s="77" t="s">
        <v>428</v>
      </c>
      <c r="T81" s="75"/>
      <c r="U81" s="75"/>
      <c r="V81" s="75"/>
      <c r="W81" s="79"/>
      <c r="X81" s="80"/>
      <c r="Y81" s="81"/>
      <c r="Z81" s="75">
        <v>7.7</v>
      </c>
      <c r="AA81" s="81">
        <f t="shared" si="10"/>
        <v>4.5718749999999995</v>
      </c>
      <c r="AB81" s="81"/>
      <c r="AC81" s="75" t="s">
        <v>173</v>
      </c>
      <c r="AD81" s="75">
        <v>4.2</v>
      </c>
      <c r="AE81" s="81">
        <f t="shared" si="12"/>
        <v>6.234375</v>
      </c>
    </row>
    <row r="82" spans="1:34">
      <c r="A82" s="54"/>
      <c r="B82" s="54"/>
      <c r="C82" s="54"/>
      <c r="D82" s="54" t="s">
        <v>183</v>
      </c>
      <c r="F82" t="s">
        <v>429</v>
      </c>
      <c r="G82" s="54" t="s">
        <v>166</v>
      </c>
      <c r="H82" s="102" t="s">
        <v>5</v>
      </c>
      <c r="I82" s="104" t="s">
        <v>430</v>
      </c>
      <c r="J82" s="77" t="s">
        <v>178</v>
      </c>
      <c r="K82" s="77" t="s">
        <v>179</v>
      </c>
      <c r="L82" t="s">
        <v>258</v>
      </c>
      <c r="M82">
        <v>39.767099000000002</v>
      </c>
      <c r="N82">
        <v>-75.897705999999999</v>
      </c>
      <c r="O82">
        <v>417</v>
      </c>
      <c r="P82" t="s">
        <v>431</v>
      </c>
      <c r="Q82" s="85">
        <v>40391</v>
      </c>
      <c r="R82" t="s">
        <v>432</v>
      </c>
      <c r="S82" t="s">
        <v>433</v>
      </c>
      <c r="T82" s="54"/>
      <c r="U82" s="54"/>
      <c r="V82" s="54"/>
      <c r="W82" s="86"/>
      <c r="X82" s="87"/>
      <c r="Y82" s="55"/>
      <c r="Z82" s="54">
        <v>7.25</v>
      </c>
      <c r="AA82" s="55">
        <f t="shared" si="10"/>
        <v>4.3046875</v>
      </c>
      <c r="AB82" s="55"/>
      <c r="AC82" s="54" t="s">
        <v>173</v>
      </c>
      <c r="AD82" s="54">
        <v>4.0999999999999996</v>
      </c>
      <c r="AE82" s="55">
        <f t="shared" si="12"/>
        <v>6.0859374999999991</v>
      </c>
    </row>
    <row r="83" spans="1:34">
      <c r="A83" s="54"/>
      <c r="B83" s="54"/>
      <c r="C83" s="54"/>
      <c r="D83" s="54" t="s">
        <v>183</v>
      </c>
      <c r="F83" t="s">
        <v>434</v>
      </c>
      <c r="G83" s="54" t="s">
        <v>166</v>
      </c>
      <c r="H83" s="102" t="s">
        <v>5</v>
      </c>
      <c r="I83" s="104" t="s">
        <v>430</v>
      </c>
      <c r="J83" s="77" t="s">
        <v>178</v>
      </c>
      <c r="K83" s="77" t="s">
        <v>179</v>
      </c>
      <c r="L83" t="s">
        <v>258</v>
      </c>
      <c r="M83">
        <v>39.767099000000002</v>
      </c>
      <c r="N83">
        <v>-75.897705999999999</v>
      </c>
      <c r="O83">
        <v>417</v>
      </c>
      <c r="P83" t="s">
        <v>435</v>
      </c>
      <c r="Q83" s="85">
        <v>40377</v>
      </c>
      <c r="R83" t="s">
        <v>292</v>
      </c>
      <c r="S83" t="s">
        <v>436</v>
      </c>
      <c r="T83" s="54"/>
      <c r="U83" s="54"/>
      <c r="V83" s="54"/>
      <c r="W83" s="86"/>
      <c r="X83" s="87"/>
      <c r="Y83" s="55"/>
      <c r="Z83" s="54">
        <v>7.6</v>
      </c>
      <c r="AA83" s="55">
        <f t="shared" si="10"/>
        <v>4.5125000000000002</v>
      </c>
      <c r="AB83" s="55"/>
      <c r="AC83" s="54" t="s">
        <v>173</v>
      </c>
      <c r="AD83" s="54">
        <v>3.9</v>
      </c>
      <c r="AE83" s="55">
        <f t="shared" si="12"/>
        <v>5.7890625</v>
      </c>
    </row>
    <row r="84" spans="1:34">
      <c r="A84" s="54"/>
      <c r="B84" s="54"/>
      <c r="C84" s="54"/>
      <c r="D84" s="54" t="s">
        <v>183</v>
      </c>
      <c r="F84" t="s">
        <v>437</v>
      </c>
      <c r="G84" s="54" t="s">
        <v>166</v>
      </c>
      <c r="H84" s="102" t="s">
        <v>5</v>
      </c>
      <c r="I84" s="104" t="s">
        <v>430</v>
      </c>
      <c r="J84" s="77" t="s">
        <v>178</v>
      </c>
      <c r="K84" s="77" t="s">
        <v>179</v>
      </c>
      <c r="L84" t="s">
        <v>258</v>
      </c>
      <c r="M84">
        <v>39.767099000000002</v>
      </c>
      <c r="N84">
        <v>-75.897705999999999</v>
      </c>
      <c r="O84">
        <v>417</v>
      </c>
      <c r="P84" t="s">
        <v>438</v>
      </c>
      <c r="Q84" s="85">
        <v>40391</v>
      </c>
      <c r="R84" t="s">
        <v>439</v>
      </c>
      <c r="S84" t="s">
        <v>440</v>
      </c>
      <c r="T84" s="54"/>
      <c r="U84" s="54"/>
      <c r="V84" s="54"/>
      <c r="W84" s="86"/>
      <c r="X84" s="87"/>
      <c r="Y84" s="55"/>
      <c r="Z84" s="54">
        <v>7.2</v>
      </c>
      <c r="AA84" s="55">
        <f t="shared" si="10"/>
        <v>4.2749999999999995</v>
      </c>
      <c r="AB84" s="55"/>
      <c r="AC84" s="54" t="s">
        <v>173</v>
      </c>
      <c r="AD84" s="54">
        <v>4.05</v>
      </c>
      <c r="AE84" s="55">
        <f t="shared" si="12"/>
        <v>6.01171875</v>
      </c>
    </row>
    <row r="85" spans="1:34">
      <c r="A85" s="54"/>
      <c r="B85" s="54"/>
      <c r="C85" s="54"/>
      <c r="D85" s="54"/>
      <c r="G85" s="54"/>
      <c r="H85" s="89"/>
      <c r="I85" s="104"/>
      <c r="J85" s="104"/>
      <c r="K85" s="104"/>
      <c r="Q85" s="85"/>
      <c r="T85" s="90">
        <f>AVERAGE(T65:T84)</f>
        <v>235.36363636363637</v>
      </c>
      <c r="U85" s="90">
        <f>AVERAGE(U65:U84)</f>
        <v>279.09090909090907</v>
      </c>
      <c r="V85" s="90">
        <f>AVERAGE(V65:V84)</f>
        <v>1.4040909090909091</v>
      </c>
      <c r="W85" s="90">
        <f>AVERAGE(W65:W84)</f>
        <v>167.65422004459103</v>
      </c>
      <c r="X85" s="87"/>
      <c r="Y85" s="55"/>
      <c r="Z85" s="91" t="s">
        <v>441</v>
      </c>
      <c r="AA85" s="90">
        <f>AVERAGE(AA65:AA84)</f>
        <v>4.5466406250000002</v>
      </c>
      <c r="AB85" s="55"/>
      <c r="AC85" s="54"/>
      <c r="AD85" s="54"/>
      <c r="AE85" s="90">
        <f>AVERAGE(AE65:AE84)</f>
        <v>6.0941840277777777</v>
      </c>
    </row>
    <row r="86" spans="1:34" s="69" customFormat="1" ht="18">
      <c r="A86" s="66" t="s">
        <v>442</v>
      </c>
      <c r="B86" s="67"/>
      <c r="C86" s="68"/>
      <c r="D86" s="67"/>
      <c r="G86" s="67"/>
      <c r="H86" s="70"/>
      <c r="Q86" s="71"/>
      <c r="T86" s="67"/>
      <c r="U86" s="67"/>
      <c r="V86" s="67"/>
      <c r="W86" s="72"/>
      <c r="X86" s="73"/>
      <c r="Y86" s="74"/>
      <c r="Z86" s="67"/>
      <c r="AA86" s="74"/>
      <c r="AB86" s="74"/>
      <c r="AC86" s="67"/>
      <c r="AD86" s="67"/>
      <c r="AE86" s="74"/>
    </row>
    <row r="87" spans="1:34">
      <c r="A87" s="54" t="s">
        <v>163</v>
      </c>
      <c r="B87" s="54" t="s">
        <v>164</v>
      </c>
      <c r="C87" s="54"/>
      <c r="D87" s="54" t="s">
        <v>164</v>
      </c>
      <c r="F87" t="s">
        <v>443</v>
      </c>
      <c r="G87" s="54" t="s">
        <v>204</v>
      </c>
      <c r="H87" s="102" t="s">
        <v>5</v>
      </c>
      <c r="I87" t="s">
        <v>372</v>
      </c>
      <c r="J87" s="77" t="s">
        <v>178</v>
      </c>
      <c r="K87" s="77" t="s">
        <v>179</v>
      </c>
      <c r="L87" t="s">
        <v>180</v>
      </c>
      <c r="M87">
        <v>39.860581000000003</v>
      </c>
      <c r="N87">
        <v>-75.783433000000002</v>
      </c>
      <c r="O87">
        <v>341</v>
      </c>
      <c r="P87" t="s">
        <v>444</v>
      </c>
      <c r="Q87" s="85">
        <v>34971</v>
      </c>
      <c r="T87" s="54"/>
      <c r="U87" s="54"/>
      <c r="V87" s="54"/>
      <c r="W87" s="86"/>
      <c r="X87" s="87"/>
      <c r="Y87" s="55"/>
      <c r="Z87" s="54">
        <v>8.1999999999999993</v>
      </c>
      <c r="AA87" s="55">
        <f t="shared" ref="AA87:AA106" si="13">((1/1.6)*Z87)*0.95</f>
        <v>4.8687499999999995</v>
      </c>
      <c r="AB87" s="55"/>
      <c r="AC87" s="54" t="s">
        <v>173</v>
      </c>
      <c r="AD87" s="54"/>
      <c r="AE87" s="55"/>
      <c r="AF87" s="77"/>
      <c r="AG87" s="77"/>
      <c r="AH87" s="77"/>
    </row>
    <row r="88" spans="1:34">
      <c r="A88" s="54" t="s">
        <v>388</v>
      </c>
      <c r="B88" s="54" t="s">
        <v>164</v>
      </c>
      <c r="C88" s="54"/>
      <c r="D88" s="54" t="s">
        <v>164</v>
      </c>
      <c r="F88" t="s">
        <v>445</v>
      </c>
      <c r="G88" s="54" t="s">
        <v>204</v>
      </c>
      <c r="H88" s="102" t="s">
        <v>5</v>
      </c>
      <c r="I88" t="s">
        <v>446</v>
      </c>
      <c r="J88" s="77" t="s">
        <v>168</v>
      </c>
      <c r="K88" s="77" t="s">
        <v>169</v>
      </c>
      <c r="L88" t="s">
        <v>170</v>
      </c>
      <c r="M88">
        <v>39.335265</v>
      </c>
      <c r="N88">
        <v>-76.118322000000006</v>
      </c>
      <c r="O88">
        <v>1</v>
      </c>
      <c r="P88" t="s">
        <v>447</v>
      </c>
      <c r="Q88" s="85">
        <v>35328</v>
      </c>
      <c r="R88" t="s">
        <v>355</v>
      </c>
      <c r="T88" s="54"/>
      <c r="U88" s="54"/>
      <c r="V88" s="54"/>
      <c r="W88" s="86"/>
      <c r="X88" s="87">
        <v>4.45</v>
      </c>
      <c r="Y88" s="55">
        <f t="shared" ref="Y88:Y106" si="14">((1/1.6)*X88)*0.95</f>
        <v>2.6421874999999999</v>
      </c>
      <c r="Z88" s="54">
        <v>7.9</v>
      </c>
      <c r="AA88" s="55">
        <f t="shared" si="13"/>
        <v>4.6906249999999998</v>
      </c>
      <c r="AB88" s="55">
        <f t="shared" ref="AB88:AB106" si="15">AA88/Y88</f>
        <v>1.7752808988764044</v>
      </c>
      <c r="AC88" s="54" t="s">
        <v>173</v>
      </c>
      <c r="AD88" s="54"/>
      <c r="AE88" s="55"/>
    </row>
    <row r="89" spans="1:34">
      <c r="A89" s="54" t="s">
        <v>388</v>
      </c>
      <c r="B89" s="54" t="s">
        <v>164</v>
      </c>
      <c r="C89" s="54"/>
      <c r="D89" s="54" t="s">
        <v>164</v>
      </c>
      <c r="F89" t="s">
        <v>448</v>
      </c>
      <c r="G89" s="54" t="s">
        <v>204</v>
      </c>
      <c r="H89" s="102" t="s">
        <v>5</v>
      </c>
      <c r="I89" t="s">
        <v>446</v>
      </c>
      <c r="J89" s="77" t="s">
        <v>168</v>
      </c>
      <c r="K89" s="77" t="s">
        <v>169</v>
      </c>
      <c r="L89" t="s">
        <v>170</v>
      </c>
      <c r="M89">
        <v>39.335265</v>
      </c>
      <c r="N89">
        <v>-76.118322000000006</v>
      </c>
      <c r="O89">
        <v>1</v>
      </c>
      <c r="P89" t="s">
        <v>447</v>
      </c>
      <c r="Q89" s="85">
        <v>35328</v>
      </c>
      <c r="R89" t="s">
        <v>355</v>
      </c>
      <c r="T89" s="54"/>
      <c r="U89" s="54"/>
      <c r="V89" s="54"/>
      <c r="W89" s="86"/>
      <c r="X89" s="87">
        <v>4.45</v>
      </c>
      <c r="Y89" s="55">
        <f t="shared" si="14"/>
        <v>2.6421874999999999</v>
      </c>
      <c r="Z89" s="54">
        <v>8</v>
      </c>
      <c r="AA89" s="55">
        <f t="shared" si="13"/>
        <v>4.75</v>
      </c>
      <c r="AB89" s="55">
        <f t="shared" si="15"/>
        <v>1.797752808988764</v>
      </c>
      <c r="AC89" s="54" t="s">
        <v>173</v>
      </c>
      <c r="AD89" s="54"/>
      <c r="AE89" s="55"/>
    </row>
    <row r="90" spans="1:34">
      <c r="A90" s="54" t="s">
        <v>388</v>
      </c>
      <c r="B90" s="54" t="s">
        <v>164</v>
      </c>
      <c r="C90" s="54"/>
      <c r="D90" s="54" t="s">
        <v>164</v>
      </c>
      <c r="F90" t="s">
        <v>449</v>
      </c>
      <c r="G90" s="54" t="s">
        <v>204</v>
      </c>
      <c r="H90" s="102" t="s">
        <v>5</v>
      </c>
      <c r="I90" t="s">
        <v>446</v>
      </c>
      <c r="J90" s="77" t="s">
        <v>168</v>
      </c>
      <c r="K90" s="77" t="s">
        <v>169</v>
      </c>
      <c r="L90" t="s">
        <v>170</v>
      </c>
      <c r="M90">
        <v>39.335265</v>
      </c>
      <c r="N90">
        <v>-76.118322000000006</v>
      </c>
      <c r="O90">
        <v>1</v>
      </c>
      <c r="P90" t="s">
        <v>447</v>
      </c>
      <c r="Q90" s="85">
        <v>35328</v>
      </c>
      <c r="R90" t="s">
        <v>355</v>
      </c>
      <c r="T90" s="54"/>
      <c r="U90" s="54"/>
      <c r="V90" s="54"/>
      <c r="W90" s="86"/>
      <c r="X90" s="87">
        <v>4.5</v>
      </c>
      <c r="Y90" s="55">
        <f t="shared" si="14"/>
        <v>2.671875</v>
      </c>
      <c r="Z90" s="54">
        <v>8.8000000000000007</v>
      </c>
      <c r="AA90" s="55">
        <f t="shared" si="13"/>
        <v>5.2249999999999996</v>
      </c>
      <c r="AB90" s="55">
        <f t="shared" si="15"/>
        <v>1.9555555555555555</v>
      </c>
      <c r="AC90" s="54" t="s">
        <v>173</v>
      </c>
      <c r="AD90" s="54"/>
      <c r="AE90" s="55"/>
    </row>
    <row r="91" spans="1:34">
      <c r="A91" s="54"/>
      <c r="B91" s="54"/>
      <c r="C91" s="54"/>
      <c r="D91" s="54" t="s">
        <v>164</v>
      </c>
      <c r="F91" t="s">
        <v>450</v>
      </c>
      <c r="G91" s="54" t="s">
        <v>204</v>
      </c>
      <c r="H91" s="102" t="s">
        <v>5</v>
      </c>
      <c r="I91" t="s">
        <v>446</v>
      </c>
      <c r="J91" s="77" t="s">
        <v>168</v>
      </c>
      <c r="K91" s="77" t="s">
        <v>169</v>
      </c>
      <c r="L91" t="s">
        <v>170</v>
      </c>
      <c r="M91">
        <v>39.335265</v>
      </c>
      <c r="N91">
        <v>-76.118322000000006</v>
      </c>
      <c r="O91">
        <v>1</v>
      </c>
      <c r="P91" t="s">
        <v>447</v>
      </c>
      <c r="Q91" s="85">
        <v>35328</v>
      </c>
      <c r="R91" t="s">
        <v>355</v>
      </c>
      <c r="T91" s="54"/>
      <c r="U91" s="54"/>
      <c r="V91" s="54"/>
      <c r="W91" s="86"/>
      <c r="X91" s="87">
        <v>4.7</v>
      </c>
      <c r="Y91" s="55">
        <f t="shared" si="14"/>
        <v>2.7906249999999999</v>
      </c>
      <c r="Z91" s="54">
        <v>8.4499999999999993</v>
      </c>
      <c r="AA91" s="55">
        <f t="shared" si="13"/>
        <v>5.0171874999999995</v>
      </c>
      <c r="AB91" s="55">
        <f t="shared" si="15"/>
        <v>1.7978723404255317</v>
      </c>
      <c r="AC91" s="54" t="s">
        <v>173</v>
      </c>
      <c r="AD91" s="54"/>
      <c r="AE91" s="55"/>
    </row>
    <row r="92" spans="1:34">
      <c r="A92" s="54"/>
      <c r="B92" s="54"/>
      <c r="C92" s="54"/>
      <c r="D92" s="54" t="s">
        <v>164</v>
      </c>
      <c r="F92" t="s">
        <v>451</v>
      </c>
      <c r="G92" s="54" t="s">
        <v>204</v>
      </c>
      <c r="H92" s="102" t="s">
        <v>5</v>
      </c>
      <c r="I92" t="s">
        <v>446</v>
      </c>
      <c r="J92" s="77" t="s">
        <v>168</v>
      </c>
      <c r="K92" s="77" t="s">
        <v>169</v>
      </c>
      <c r="L92" t="s">
        <v>170</v>
      </c>
      <c r="M92">
        <v>39.335265</v>
      </c>
      <c r="N92">
        <v>-76.118322000000006</v>
      </c>
      <c r="O92">
        <v>1</v>
      </c>
      <c r="P92" t="s">
        <v>447</v>
      </c>
      <c r="Q92" s="85">
        <v>35328</v>
      </c>
      <c r="R92" t="s">
        <v>355</v>
      </c>
      <c r="T92" s="54"/>
      <c r="U92" s="54"/>
      <c r="V92" s="54"/>
      <c r="W92" s="86"/>
      <c r="X92" s="87">
        <v>4.55</v>
      </c>
      <c r="Y92" s="55">
        <f t="shared" si="14"/>
        <v>2.7015625000000001</v>
      </c>
      <c r="Z92" s="54">
        <v>8.6999999999999993</v>
      </c>
      <c r="AA92" s="55">
        <f t="shared" si="13"/>
        <v>5.1656249999999995</v>
      </c>
      <c r="AB92" s="55">
        <f t="shared" si="15"/>
        <v>1.9120879120879117</v>
      </c>
      <c r="AC92" s="54" t="s">
        <v>173</v>
      </c>
      <c r="AD92" s="54"/>
      <c r="AE92" s="55"/>
    </row>
    <row r="93" spans="1:34">
      <c r="A93" s="54"/>
      <c r="B93" s="54"/>
      <c r="C93" s="54"/>
      <c r="D93" s="54" t="s">
        <v>164</v>
      </c>
      <c r="F93" t="s">
        <v>452</v>
      </c>
      <c r="G93" s="54" t="s">
        <v>204</v>
      </c>
      <c r="H93" s="102" t="s">
        <v>5</v>
      </c>
      <c r="I93" t="s">
        <v>446</v>
      </c>
      <c r="J93" s="77" t="s">
        <v>168</v>
      </c>
      <c r="K93" s="77" t="s">
        <v>169</v>
      </c>
      <c r="L93" t="s">
        <v>170</v>
      </c>
      <c r="M93">
        <v>39.335265</v>
      </c>
      <c r="N93">
        <v>-76.118322000000006</v>
      </c>
      <c r="O93">
        <v>1</v>
      </c>
      <c r="P93" t="s">
        <v>447</v>
      </c>
      <c r="Q93" s="85">
        <v>35328</v>
      </c>
      <c r="R93" t="s">
        <v>355</v>
      </c>
      <c r="T93" s="54"/>
      <c r="U93" s="54"/>
      <c r="V93" s="54"/>
      <c r="W93" s="86"/>
      <c r="X93" s="87">
        <v>4.4000000000000004</v>
      </c>
      <c r="Y93" s="55">
        <f t="shared" si="14"/>
        <v>2.6124999999999998</v>
      </c>
      <c r="Z93" s="54">
        <v>8.6999999999999993</v>
      </c>
      <c r="AA93" s="55">
        <f t="shared" si="13"/>
        <v>5.1656249999999995</v>
      </c>
      <c r="AB93" s="55">
        <f t="shared" si="15"/>
        <v>1.9772727272727273</v>
      </c>
      <c r="AC93" s="54" t="s">
        <v>173</v>
      </c>
      <c r="AD93" s="54"/>
      <c r="AE93" s="55"/>
    </row>
    <row r="94" spans="1:34" s="77" customFormat="1">
      <c r="A94" s="75"/>
      <c r="B94" s="75"/>
      <c r="C94" s="83">
        <v>40164</v>
      </c>
      <c r="D94" s="75" t="s">
        <v>183</v>
      </c>
      <c r="F94" s="77" t="s">
        <v>453</v>
      </c>
      <c r="G94" s="75" t="s">
        <v>204</v>
      </c>
      <c r="H94" s="102" t="s">
        <v>5</v>
      </c>
      <c r="I94" s="103" t="s">
        <v>454</v>
      </c>
      <c r="J94" s="77" t="s">
        <v>168</v>
      </c>
      <c r="K94" s="77" t="s">
        <v>169</v>
      </c>
      <c r="L94" s="77" t="s">
        <v>170</v>
      </c>
      <c r="M94" s="77">
        <v>39.336731999999998</v>
      </c>
      <c r="N94" s="77">
        <v>-76.129684999999995</v>
      </c>
      <c r="O94" s="77">
        <v>1</v>
      </c>
      <c r="P94" s="77" t="s">
        <v>455</v>
      </c>
      <c r="Q94" s="78">
        <v>40062</v>
      </c>
      <c r="S94" s="77" t="s">
        <v>456</v>
      </c>
      <c r="T94" s="75"/>
      <c r="U94" s="75"/>
      <c r="V94" s="75"/>
      <c r="W94" s="79"/>
      <c r="X94" s="80">
        <v>4.45</v>
      </c>
      <c r="Y94" s="81">
        <f t="shared" si="14"/>
        <v>2.6421874999999999</v>
      </c>
      <c r="Z94" s="75">
        <v>9.1</v>
      </c>
      <c r="AA94" s="81">
        <f t="shared" si="13"/>
        <v>5.4031250000000002</v>
      </c>
      <c r="AB94" s="81">
        <f t="shared" si="15"/>
        <v>2.0449438202247192</v>
      </c>
      <c r="AC94" s="75" t="s">
        <v>173</v>
      </c>
      <c r="AD94" s="75">
        <v>4.5</v>
      </c>
      <c r="AE94" s="81">
        <f t="shared" ref="AE94:AE106" si="16">((1/0.64)*AD94)*0.95</f>
        <v>6.6796875</v>
      </c>
    </row>
    <row r="95" spans="1:34">
      <c r="A95" s="54"/>
      <c r="B95" s="54"/>
      <c r="C95" s="54"/>
      <c r="D95" s="54" t="s">
        <v>183</v>
      </c>
      <c r="F95" t="s">
        <v>457</v>
      </c>
      <c r="G95" s="54" t="s">
        <v>319</v>
      </c>
      <c r="H95" s="102" t="s">
        <v>5</v>
      </c>
      <c r="I95" s="104" t="s">
        <v>458</v>
      </c>
      <c r="J95" s="77" t="s">
        <v>178</v>
      </c>
      <c r="K95" s="77" t="s">
        <v>179</v>
      </c>
      <c r="L95" t="s">
        <v>258</v>
      </c>
      <c r="M95">
        <v>39.767099000000002</v>
      </c>
      <c r="N95">
        <v>-75.897705999999999</v>
      </c>
      <c r="O95">
        <v>417</v>
      </c>
      <c r="P95" t="s">
        <v>459</v>
      </c>
      <c r="Q95" s="85">
        <v>40391</v>
      </c>
      <c r="S95" t="s">
        <v>460</v>
      </c>
      <c r="T95" s="54"/>
      <c r="U95" s="54"/>
      <c r="V95" s="54"/>
      <c r="W95" s="86"/>
      <c r="X95" s="87">
        <v>4</v>
      </c>
      <c r="Y95" s="55">
        <f t="shared" si="14"/>
        <v>2.375</v>
      </c>
      <c r="Z95" s="54">
        <v>7.7</v>
      </c>
      <c r="AA95" s="55">
        <f t="shared" si="13"/>
        <v>4.5718749999999995</v>
      </c>
      <c r="AB95" s="55">
        <f t="shared" si="15"/>
        <v>1.9249999999999998</v>
      </c>
      <c r="AC95" s="54" t="s">
        <v>173</v>
      </c>
      <c r="AD95" s="54">
        <v>4.7</v>
      </c>
      <c r="AE95" s="55">
        <f t="shared" si="16"/>
        <v>6.9765625</v>
      </c>
    </row>
    <row r="96" spans="1:34">
      <c r="A96" s="54"/>
      <c r="B96" s="54"/>
      <c r="C96" s="54"/>
      <c r="D96" s="54" t="s">
        <v>183</v>
      </c>
      <c r="F96" t="s">
        <v>461</v>
      </c>
      <c r="G96" s="54" t="s">
        <v>319</v>
      </c>
      <c r="H96" s="102" t="s">
        <v>5</v>
      </c>
      <c r="I96" s="104" t="s">
        <v>458</v>
      </c>
      <c r="J96" s="77" t="s">
        <v>178</v>
      </c>
      <c r="K96" s="77" t="s">
        <v>179</v>
      </c>
      <c r="L96" t="s">
        <v>258</v>
      </c>
      <c r="M96">
        <v>39.767099000000002</v>
      </c>
      <c r="N96">
        <v>-75.897705999999999</v>
      </c>
      <c r="O96">
        <v>417</v>
      </c>
      <c r="P96" t="s">
        <v>462</v>
      </c>
      <c r="Q96" s="85">
        <v>40391</v>
      </c>
      <c r="S96" t="s">
        <v>463</v>
      </c>
      <c r="T96" s="54"/>
      <c r="U96" s="54"/>
      <c r="V96" s="54"/>
      <c r="W96" s="86"/>
      <c r="X96" s="87">
        <v>4.3</v>
      </c>
      <c r="Y96" s="55">
        <f t="shared" si="14"/>
        <v>2.5531250000000001</v>
      </c>
      <c r="Z96" s="54">
        <v>7.7</v>
      </c>
      <c r="AA96" s="55">
        <f t="shared" si="13"/>
        <v>4.5718749999999995</v>
      </c>
      <c r="AB96" s="55">
        <f t="shared" si="15"/>
        <v>1.7906976744186043</v>
      </c>
      <c r="AC96" s="54" t="s">
        <v>173</v>
      </c>
      <c r="AD96" s="54">
        <v>4.5</v>
      </c>
      <c r="AE96" s="55">
        <f t="shared" si="16"/>
        <v>6.6796875</v>
      </c>
    </row>
    <row r="97" spans="1:31">
      <c r="A97" s="54"/>
      <c r="B97" s="54"/>
      <c r="C97" s="54"/>
      <c r="D97" s="54" t="s">
        <v>183</v>
      </c>
      <c r="F97" t="s">
        <v>464</v>
      </c>
      <c r="G97" s="54" t="s">
        <v>319</v>
      </c>
      <c r="H97" s="102" t="s">
        <v>5</v>
      </c>
      <c r="I97" s="104" t="s">
        <v>458</v>
      </c>
      <c r="J97" s="77" t="s">
        <v>178</v>
      </c>
      <c r="K97" s="77" t="s">
        <v>179</v>
      </c>
      <c r="L97" t="s">
        <v>258</v>
      </c>
      <c r="M97">
        <v>39.767099000000002</v>
      </c>
      <c r="N97">
        <v>-75.897705999999999</v>
      </c>
      <c r="O97">
        <v>417</v>
      </c>
      <c r="P97" t="s">
        <v>465</v>
      </c>
      <c r="Q97" s="85">
        <v>40391</v>
      </c>
      <c r="S97" t="s">
        <v>466</v>
      </c>
      <c r="T97" s="54"/>
      <c r="U97" s="54"/>
      <c r="V97" s="54"/>
      <c r="W97" s="86"/>
      <c r="X97" s="87">
        <v>4.05</v>
      </c>
      <c r="Y97" s="55">
        <f t="shared" si="14"/>
        <v>2.4046875000000001</v>
      </c>
      <c r="Z97" s="54">
        <v>7.8</v>
      </c>
      <c r="AA97" s="55">
        <f t="shared" si="13"/>
        <v>4.6312499999999996</v>
      </c>
      <c r="AB97" s="55">
        <f t="shared" si="15"/>
        <v>1.9259259259259256</v>
      </c>
      <c r="AC97" s="54" t="s">
        <v>173</v>
      </c>
      <c r="AD97" s="54">
        <v>4.4000000000000004</v>
      </c>
      <c r="AE97" s="55">
        <f t="shared" si="16"/>
        <v>6.5312500000000009</v>
      </c>
    </row>
    <row r="98" spans="1:31" s="77" customFormat="1">
      <c r="A98" s="75"/>
      <c r="B98" s="75"/>
      <c r="C98" s="76">
        <v>40164</v>
      </c>
      <c r="D98" s="75" t="s">
        <v>183</v>
      </c>
      <c r="F98" s="77" t="s">
        <v>467</v>
      </c>
      <c r="G98" s="75" t="s">
        <v>204</v>
      </c>
      <c r="H98" s="102" t="s">
        <v>5</v>
      </c>
      <c r="I98" s="103" t="s">
        <v>468</v>
      </c>
      <c r="J98" s="77" t="s">
        <v>168</v>
      </c>
      <c r="K98" s="77" t="s">
        <v>169</v>
      </c>
      <c r="L98" s="77" t="s">
        <v>170</v>
      </c>
      <c r="M98" s="77">
        <v>39.336731999999998</v>
      </c>
      <c r="N98" s="77">
        <v>-76.129684999999995</v>
      </c>
      <c r="O98" s="77">
        <v>1</v>
      </c>
      <c r="P98" s="77" t="s">
        <v>469</v>
      </c>
      <c r="Q98" s="78">
        <v>40062</v>
      </c>
      <c r="S98" s="77" t="s">
        <v>470</v>
      </c>
      <c r="T98" s="75"/>
      <c r="U98" s="75"/>
      <c r="V98" s="75"/>
      <c r="W98" s="79"/>
      <c r="X98" s="80">
        <v>4.4000000000000004</v>
      </c>
      <c r="Y98" s="81">
        <f t="shared" si="14"/>
        <v>2.6124999999999998</v>
      </c>
      <c r="Z98" s="75">
        <v>8.3000000000000007</v>
      </c>
      <c r="AA98" s="81">
        <f t="shared" si="13"/>
        <v>4.9281249999999996</v>
      </c>
      <c r="AB98" s="81">
        <f t="shared" si="15"/>
        <v>1.8863636363636365</v>
      </c>
      <c r="AC98" s="75" t="s">
        <v>173</v>
      </c>
      <c r="AD98" s="75">
        <v>4.7</v>
      </c>
      <c r="AE98" s="81">
        <f t="shared" si="16"/>
        <v>6.9765625</v>
      </c>
    </row>
    <row r="99" spans="1:31" s="77" customFormat="1">
      <c r="A99" s="75"/>
      <c r="B99" s="75"/>
      <c r="C99" s="76">
        <v>40164</v>
      </c>
      <c r="D99" s="75" t="s">
        <v>183</v>
      </c>
      <c r="F99" s="77" t="s">
        <v>471</v>
      </c>
      <c r="G99" s="75" t="s">
        <v>204</v>
      </c>
      <c r="H99" s="102" t="s">
        <v>5</v>
      </c>
      <c r="I99" s="103" t="s">
        <v>468</v>
      </c>
      <c r="J99" s="77" t="s">
        <v>178</v>
      </c>
      <c r="K99" s="77" t="s">
        <v>179</v>
      </c>
      <c r="L99" s="77" t="s">
        <v>258</v>
      </c>
      <c r="M99" s="77">
        <v>39.767099000000002</v>
      </c>
      <c r="N99" s="77">
        <v>-75.897705999999999</v>
      </c>
      <c r="O99" s="77">
        <v>417</v>
      </c>
      <c r="P99" s="77" t="s">
        <v>472</v>
      </c>
      <c r="Q99" s="78">
        <v>40069</v>
      </c>
      <c r="S99" s="77" t="s">
        <v>473</v>
      </c>
      <c r="T99" s="75"/>
      <c r="U99" s="75"/>
      <c r="V99" s="75"/>
      <c r="W99" s="79"/>
      <c r="X99" s="80">
        <v>4.2</v>
      </c>
      <c r="Y99" s="81">
        <f t="shared" si="14"/>
        <v>2.4937499999999999</v>
      </c>
      <c r="Z99" s="75">
        <v>8</v>
      </c>
      <c r="AA99" s="81">
        <f t="shared" si="13"/>
        <v>4.75</v>
      </c>
      <c r="AB99" s="81">
        <f t="shared" si="15"/>
        <v>1.9047619047619049</v>
      </c>
      <c r="AC99" s="75" t="s">
        <v>173</v>
      </c>
      <c r="AD99" s="75">
        <v>4.7</v>
      </c>
      <c r="AE99" s="81">
        <f t="shared" si="16"/>
        <v>6.9765625</v>
      </c>
    </row>
    <row r="100" spans="1:31">
      <c r="A100" s="54"/>
      <c r="B100" s="54"/>
      <c r="C100" s="54"/>
      <c r="D100" s="54" t="s">
        <v>183</v>
      </c>
      <c r="E100" s="54"/>
      <c r="F100" t="s">
        <v>474</v>
      </c>
      <c r="G100" s="54" t="s">
        <v>219</v>
      </c>
      <c r="H100" s="102" t="s">
        <v>5</v>
      </c>
      <c r="I100" s="106" t="s">
        <v>475</v>
      </c>
      <c r="J100" s="77" t="s">
        <v>178</v>
      </c>
      <c r="K100" s="77" t="s">
        <v>476</v>
      </c>
      <c r="L100" t="s">
        <v>477</v>
      </c>
      <c r="M100">
        <v>40.201873999999997</v>
      </c>
      <c r="N100">
        <v>-75.785858000000005</v>
      </c>
      <c r="O100" s="77">
        <v>510</v>
      </c>
      <c r="P100" s="77" t="s">
        <v>478</v>
      </c>
      <c r="Q100" s="85">
        <v>40767</v>
      </c>
      <c r="S100" s="77" t="s">
        <v>479</v>
      </c>
      <c r="T100" s="54"/>
      <c r="U100" s="54"/>
      <c r="V100" s="54"/>
      <c r="W100" s="54"/>
      <c r="X100" s="87">
        <v>4.3</v>
      </c>
      <c r="Y100" s="55">
        <f t="shared" si="14"/>
        <v>2.5531250000000001</v>
      </c>
      <c r="Z100" s="54">
        <v>8.1999999999999993</v>
      </c>
      <c r="AA100" s="55">
        <f t="shared" si="13"/>
        <v>4.8687499999999995</v>
      </c>
      <c r="AB100" s="55">
        <f t="shared" si="15"/>
        <v>1.9069767441860463</v>
      </c>
      <c r="AC100" s="54"/>
      <c r="AD100" s="54">
        <v>4.7</v>
      </c>
      <c r="AE100" s="55">
        <f t="shared" si="16"/>
        <v>6.9765625</v>
      </c>
    </row>
    <row r="101" spans="1:31">
      <c r="A101" s="54"/>
      <c r="B101" s="54"/>
      <c r="C101" s="107">
        <v>40801</v>
      </c>
      <c r="D101" s="54" t="s">
        <v>183</v>
      </c>
      <c r="E101" s="54"/>
      <c r="F101" t="s">
        <v>480</v>
      </c>
      <c r="G101" s="54" t="s">
        <v>219</v>
      </c>
      <c r="H101" s="102" t="s">
        <v>5</v>
      </c>
      <c r="I101" s="106" t="s">
        <v>475</v>
      </c>
      <c r="J101" s="77" t="s">
        <v>178</v>
      </c>
      <c r="K101" s="77" t="s">
        <v>179</v>
      </c>
      <c r="L101" t="s">
        <v>338</v>
      </c>
      <c r="M101">
        <v>39.767099000000002</v>
      </c>
      <c r="N101">
        <v>-75.897705999999999</v>
      </c>
      <c r="O101">
        <v>417</v>
      </c>
      <c r="P101" s="77" t="s">
        <v>481</v>
      </c>
      <c r="Q101" s="85">
        <v>40752</v>
      </c>
      <c r="S101" s="77" t="s">
        <v>482</v>
      </c>
      <c r="T101" s="54"/>
      <c r="U101" s="54"/>
      <c r="V101" s="54"/>
      <c r="W101" s="54"/>
      <c r="X101" s="87">
        <v>4.4000000000000004</v>
      </c>
      <c r="Y101" s="55">
        <f t="shared" si="14"/>
        <v>2.6124999999999998</v>
      </c>
      <c r="Z101" s="54">
        <v>7.9</v>
      </c>
      <c r="AA101" s="55">
        <f t="shared" si="13"/>
        <v>4.6906249999999998</v>
      </c>
      <c r="AB101" s="55">
        <f t="shared" si="15"/>
        <v>1.7954545454545454</v>
      </c>
      <c r="AC101" s="54"/>
      <c r="AD101" s="54">
        <v>4.3</v>
      </c>
      <c r="AE101" s="55">
        <f t="shared" si="16"/>
        <v>6.3828125</v>
      </c>
    </row>
    <row r="102" spans="1:31">
      <c r="A102" s="54"/>
      <c r="B102" s="54"/>
      <c r="C102" s="54"/>
      <c r="D102" s="54" t="s">
        <v>183</v>
      </c>
      <c r="E102" s="54"/>
      <c r="F102" t="s">
        <v>483</v>
      </c>
      <c r="G102" s="54" t="s">
        <v>219</v>
      </c>
      <c r="H102" s="102" t="s">
        <v>5</v>
      </c>
      <c r="I102" s="106" t="s">
        <v>475</v>
      </c>
      <c r="J102" s="77" t="s">
        <v>178</v>
      </c>
      <c r="K102" s="77" t="s">
        <v>179</v>
      </c>
      <c r="L102" t="s">
        <v>338</v>
      </c>
      <c r="M102">
        <v>39.767099000000002</v>
      </c>
      <c r="N102">
        <v>-75.897705999999999</v>
      </c>
      <c r="O102">
        <v>417</v>
      </c>
      <c r="P102" s="77" t="s">
        <v>484</v>
      </c>
      <c r="Q102" s="85">
        <v>40752</v>
      </c>
      <c r="S102" s="77" t="s">
        <v>485</v>
      </c>
      <c r="T102" s="54"/>
      <c r="U102" s="54"/>
      <c r="V102" s="54"/>
      <c r="W102" s="54"/>
      <c r="X102" s="87">
        <v>4.4000000000000004</v>
      </c>
      <c r="Y102" s="55">
        <f t="shared" si="14"/>
        <v>2.6124999999999998</v>
      </c>
      <c r="Z102" s="54">
        <v>7.8</v>
      </c>
      <c r="AA102" s="55">
        <f t="shared" si="13"/>
        <v>4.6312499999999996</v>
      </c>
      <c r="AB102" s="55">
        <f t="shared" si="15"/>
        <v>1.7727272727272727</v>
      </c>
      <c r="AC102" s="54"/>
      <c r="AD102" s="54">
        <v>4.5</v>
      </c>
      <c r="AE102" s="55">
        <f t="shared" si="16"/>
        <v>6.6796875</v>
      </c>
    </row>
    <row r="103" spans="1:31">
      <c r="A103" s="54"/>
      <c r="B103" s="54"/>
      <c r="C103" s="54"/>
      <c r="D103" s="54" t="s">
        <v>183</v>
      </c>
      <c r="E103" s="54"/>
      <c r="F103" t="s">
        <v>486</v>
      </c>
      <c r="G103" s="84" t="s">
        <v>219</v>
      </c>
      <c r="H103" s="102" t="s">
        <v>5</v>
      </c>
      <c r="I103" s="106" t="s">
        <v>475</v>
      </c>
      <c r="J103" s="77" t="s">
        <v>178</v>
      </c>
      <c r="K103" s="77" t="s">
        <v>179</v>
      </c>
      <c r="L103" t="s">
        <v>338</v>
      </c>
      <c r="M103">
        <v>39.767099000000002</v>
      </c>
      <c r="N103">
        <v>-75.897705999999999</v>
      </c>
      <c r="O103">
        <v>417</v>
      </c>
      <c r="P103" s="77" t="s">
        <v>484</v>
      </c>
      <c r="Q103" s="85">
        <v>40752</v>
      </c>
      <c r="S103" s="77" t="s">
        <v>487</v>
      </c>
      <c r="T103" s="54"/>
      <c r="U103" s="54"/>
      <c r="V103" s="54"/>
      <c r="W103" s="54"/>
      <c r="X103" s="87">
        <v>4.3</v>
      </c>
      <c r="Y103" s="55">
        <f t="shared" si="14"/>
        <v>2.5531250000000001</v>
      </c>
      <c r="Z103" s="54">
        <v>8.0500000000000007</v>
      </c>
      <c r="AA103" s="55">
        <f t="shared" si="13"/>
        <v>4.7796874999999996</v>
      </c>
      <c r="AB103" s="55">
        <f t="shared" si="15"/>
        <v>1.8720930232558137</v>
      </c>
      <c r="AC103" s="54"/>
      <c r="AD103" s="54">
        <v>4.3</v>
      </c>
      <c r="AE103" s="55">
        <f t="shared" si="16"/>
        <v>6.3828125</v>
      </c>
    </row>
    <row r="104" spans="1:31">
      <c r="A104" s="54"/>
      <c r="B104" s="54"/>
      <c r="C104" s="54"/>
      <c r="D104" s="54" t="s">
        <v>183</v>
      </c>
      <c r="E104" s="54"/>
      <c r="F104" t="s">
        <v>488</v>
      </c>
      <c r="G104" s="84" t="s">
        <v>219</v>
      </c>
      <c r="H104" s="102" t="s">
        <v>5</v>
      </c>
      <c r="I104" s="106" t="s">
        <v>475</v>
      </c>
      <c r="J104" s="77" t="s">
        <v>178</v>
      </c>
      <c r="K104" s="77" t="s">
        <v>179</v>
      </c>
      <c r="L104" t="s">
        <v>338</v>
      </c>
      <c r="M104">
        <v>39.767099000000002</v>
      </c>
      <c r="N104">
        <v>-75.897705999999999</v>
      </c>
      <c r="O104">
        <v>417</v>
      </c>
      <c r="P104" s="77" t="s">
        <v>350</v>
      </c>
      <c r="Q104" s="85">
        <v>40752</v>
      </c>
      <c r="S104" s="77" t="s">
        <v>489</v>
      </c>
      <c r="T104" s="54"/>
      <c r="U104" s="54"/>
      <c r="V104" s="54"/>
      <c r="W104" s="54"/>
      <c r="X104" s="87">
        <v>4.4000000000000004</v>
      </c>
      <c r="Y104" s="55">
        <f t="shared" si="14"/>
        <v>2.6124999999999998</v>
      </c>
      <c r="Z104" s="54">
        <v>8.1</v>
      </c>
      <c r="AA104" s="55">
        <f t="shared" si="13"/>
        <v>4.8093750000000002</v>
      </c>
      <c r="AB104" s="55">
        <f t="shared" si="15"/>
        <v>1.8409090909090911</v>
      </c>
      <c r="AC104" s="54"/>
      <c r="AD104" s="54">
        <v>4.3</v>
      </c>
      <c r="AE104" s="55">
        <f t="shared" si="16"/>
        <v>6.3828125</v>
      </c>
    </row>
    <row r="105" spans="1:31">
      <c r="A105" s="54"/>
      <c r="B105" s="54"/>
      <c r="C105" s="54"/>
      <c r="D105" s="54" t="s">
        <v>183</v>
      </c>
      <c r="E105" s="54"/>
      <c r="F105" t="s">
        <v>490</v>
      </c>
      <c r="G105" s="84" t="s">
        <v>219</v>
      </c>
      <c r="H105" s="102" t="s">
        <v>5</v>
      </c>
      <c r="I105" s="106" t="s">
        <v>475</v>
      </c>
      <c r="J105" s="77" t="s">
        <v>178</v>
      </c>
      <c r="K105" s="77" t="s">
        <v>179</v>
      </c>
      <c r="L105" t="s">
        <v>338</v>
      </c>
      <c r="M105">
        <v>39.767099000000002</v>
      </c>
      <c r="N105">
        <v>-75.897705999999999</v>
      </c>
      <c r="O105">
        <v>417</v>
      </c>
      <c r="P105" s="77" t="s">
        <v>350</v>
      </c>
      <c r="Q105" s="85">
        <v>40752</v>
      </c>
      <c r="S105" s="77" t="s">
        <v>491</v>
      </c>
      <c r="T105" s="54"/>
      <c r="U105" s="54"/>
      <c r="V105" s="54"/>
      <c r="W105" s="54"/>
      <c r="X105" s="87">
        <v>4.3</v>
      </c>
      <c r="Y105" s="55">
        <f t="shared" si="14"/>
        <v>2.5531250000000001</v>
      </c>
      <c r="Z105" s="54">
        <v>8.1</v>
      </c>
      <c r="AA105" s="55">
        <f t="shared" si="13"/>
        <v>4.8093750000000002</v>
      </c>
      <c r="AB105" s="55">
        <f t="shared" si="15"/>
        <v>1.8837209302325582</v>
      </c>
      <c r="AC105" s="54"/>
      <c r="AD105" s="54">
        <v>4.3</v>
      </c>
      <c r="AE105" s="55">
        <f t="shared" si="16"/>
        <v>6.3828125</v>
      </c>
    </row>
    <row r="106" spans="1:31">
      <c r="A106" s="54"/>
      <c r="B106" s="54"/>
      <c r="C106" s="54"/>
      <c r="D106" s="54" t="s">
        <v>183</v>
      </c>
      <c r="E106" s="54"/>
      <c r="F106" t="s">
        <v>492</v>
      </c>
      <c r="G106" s="54" t="s">
        <v>219</v>
      </c>
      <c r="H106" s="102" t="s">
        <v>5</v>
      </c>
      <c r="I106" s="106" t="s">
        <v>475</v>
      </c>
      <c r="J106" s="77" t="s">
        <v>178</v>
      </c>
      <c r="K106" s="77" t="s">
        <v>179</v>
      </c>
      <c r="L106" t="s">
        <v>338</v>
      </c>
      <c r="M106">
        <v>39.767099000000002</v>
      </c>
      <c r="N106">
        <v>-75.897705999999999</v>
      </c>
      <c r="O106">
        <v>417</v>
      </c>
      <c r="P106" s="77" t="s">
        <v>493</v>
      </c>
      <c r="Q106" s="85">
        <v>40752</v>
      </c>
      <c r="S106" s="77" t="s">
        <v>494</v>
      </c>
      <c r="T106" s="54"/>
      <c r="U106" s="54"/>
      <c r="V106" s="54"/>
      <c r="W106" s="54"/>
      <c r="X106" s="87">
        <v>4.0999999999999996</v>
      </c>
      <c r="Y106" s="55">
        <f t="shared" si="14"/>
        <v>2.4343749999999997</v>
      </c>
      <c r="Z106" s="54">
        <v>7.8</v>
      </c>
      <c r="AA106" s="55">
        <f t="shared" si="13"/>
        <v>4.6312499999999996</v>
      </c>
      <c r="AB106" s="55">
        <f t="shared" si="15"/>
        <v>1.902439024390244</v>
      </c>
      <c r="AC106" s="54"/>
      <c r="AD106" s="54">
        <v>4.4000000000000004</v>
      </c>
      <c r="AE106" s="55">
        <f t="shared" si="16"/>
        <v>6.5312500000000009</v>
      </c>
    </row>
    <row r="107" spans="1:31" s="77" customFormat="1">
      <c r="A107" s="75"/>
      <c r="B107" s="75"/>
      <c r="C107" s="93"/>
      <c r="D107" s="75"/>
      <c r="G107" s="75"/>
      <c r="H107" s="94"/>
      <c r="I107" s="103"/>
      <c r="J107" s="103"/>
      <c r="K107" s="103"/>
      <c r="Q107" s="78"/>
      <c r="T107" s="75"/>
      <c r="U107" s="75"/>
      <c r="V107" s="75"/>
      <c r="W107" s="79"/>
      <c r="X107" s="91" t="s">
        <v>441</v>
      </c>
      <c r="Y107" s="90">
        <f>AVERAGE(Y87:Y106)</f>
        <v>2.5828124999999997</v>
      </c>
      <c r="Z107" s="75"/>
      <c r="AA107" s="90">
        <f>AVERAGE(AA87:AA106)</f>
        <v>4.8479687499999988</v>
      </c>
      <c r="AB107" s="90">
        <f>AVERAGE(AB87:AB106)</f>
        <v>1.8772545176872242</v>
      </c>
      <c r="AC107" s="75"/>
      <c r="AD107" s="75"/>
      <c r="AE107" s="90">
        <f>AVERAGE(AE87:AE106)</f>
        <v>6.6568509615384617</v>
      </c>
    </row>
    <row r="108" spans="1:31" s="69" customFormat="1" ht="18">
      <c r="A108" s="66" t="s">
        <v>495</v>
      </c>
      <c r="B108" s="67"/>
      <c r="C108" s="68"/>
      <c r="D108" s="67"/>
      <c r="G108" s="67"/>
      <c r="H108" s="70"/>
      <c r="Q108" s="71"/>
      <c r="T108" s="67"/>
      <c r="U108" s="67"/>
      <c r="V108" s="67"/>
      <c r="W108" s="72"/>
      <c r="X108" s="73"/>
      <c r="Y108" s="74"/>
      <c r="Z108" s="67"/>
      <c r="AA108" s="74"/>
      <c r="AB108" s="74"/>
      <c r="AC108" s="67"/>
      <c r="AD108" s="67"/>
      <c r="AE108" s="74"/>
    </row>
    <row r="109" spans="1:31" s="77" customFormat="1">
      <c r="A109" s="75"/>
      <c r="B109" s="75"/>
      <c r="C109" s="76">
        <v>40164</v>
      </c>
      <c r="D109" s="75" t="s">
        <v>183</v>
      </c>
      <c r="F109" s="77" t="s">
        <v>496</v>
      </c>
      <c r="G109" s="75" t="s">
        <v>204</v>
      </c>
      <c r="H109" s="102" t="s">
        <v>5</v>
      </c>
      <c r="I109" s="103" t="s">
        <v>357</v>
      </c>
      <c r="J109" s="77" t="s">
        <v>168</v>
      </c>
      <c r="K109" s="77" t="s">
        <v>169</v>
      </c>
      <c r="L109" s="77" t="s">
        <v>170</v>
      </c>
      <c r="M109" s="77">
        <v>39.336731999999998</v>
      </c>
      <c r="N109" s="77">
        <v>-76.129684999999995</v>
      </c>
      <c r="O109" s="77">
        <v>1</v>
      </c>
      <c r="P109" s="77" t="s">
        <v>497</v>
      </c>
      <c r="Q109" s="78">
        <v>40062</v>
      </c>
      <c r="S109" s="77" t="s">
        <v>498</v>
      </c>
      <c r="T109" s="75"/>
      <c r="U109" s="75"/>
      <c r="V109" s="75"/>
      <c r="W109" s="79"/>
      <c r="X109" s="80">
        <v>4.3</v>
      </c>
      <c r="Y109" s="81">
        <f>((1/1.6)*X109)*0.95</f>
        <v>2.5531250000000001</v>
      </c>
      <c r="Z109" s="75">
        <v>8.6</v>
      </c>
      <c r="AA109" s="81">
        <f>((1/1.6)*Z109)*0.95</f>
        <v>5.1062500000000002</v>
      </c>
      <c r="AB109" s="81">
        <f>AA109/Y109</f>
        <v>2</v>
      </c>
      <c r="AC109" s="75" t="s">
        <v>173</v>
      </c>
      <c r="AD109" s="75">
        <v>5</v>
      </c>
      <c r="AE109" s="81">
        <f>((1/0.64)*AD109)*0.95</f>
        <v>7.421875</v>
      </c>
    </row>
    <row r="110" spans="1:31">
      <c r="A110" s="54"/>
      <c r="B110" s="54"/>
      <c r="C110" s="54"/>
      <c r="D110" s="54" t="s">
        <v>164</v>
      </c>
      <c r="F110" t="s">
        <v>499</v>
      </c>
      <c r="G110" s="54" t="s">
        <v>204</v>
      </c>
      <c r="H110" s="102" t="s">
        <v>5</v>
      </c>
      <c r="I110" t="s">
        <v>333</v>
      </c>
      <c r="J110" s="77" t="s">
        <v>168</v>
      </c>
      <c r="K110" s="77" t="s">
        <v>169</v>
      </c>
      <c r="L110" t="s">
        <v>170</v>
      </c>
      <c r="M110">
        <v>39.336731999999998</v>
      </c>
      <c r="N110">
        <v>-76.129684999999995</v>
      </c>
      <c r="O110">
        <v>1</v>
      </c>
      <c r="P110" t="s">
        <v>500</v>
      </c>
      <c r="Q110" s="85">
        <v>35661</v>
      </c>
      <c r="T110" s="54"/>
      <c r="U110" s="54"/>
      <c r="V110" s="54"/>
      <c r="W110" s="86"/>
      <c r="X110" s="87">
        <v>4.4000000000000004</v>
      </c>
      <c r="Y110" s="55">
        <f>((1/1.6)*X110)*0.95</f>
        <v>2.6124999999999998</v>
      </c>
      <c r="Z110" s="54">
        <v>8.1999999999999993</v>
      </c>
      <c r="AA110" s="55">
        <f>((1/1.6)*Z110)*0.95</f>
        <v>4.8687499999999995</v>
      </c>
      <c r="AB110" s="55">
        <f>AA110/Y110</f>
        <v>1.8636363636363635</v>
      </c>
      <c r="AC110" s="54" t="s">
        <v>335</v>
      </c>
      <c r="AD110" s="54"/>
      <c r="AE110" s="55"/>
    </row>
    <row r="111" spans="1:31">
      <c r="A111" s="54"/>
      <c r="B111" s="54"/>
      <c r="C111" s="54"/>
      <c r="D111" s="54" t="s">
        <v>164</v>
      </c>
      <c r="F111" t="s">
        <v>501</v>
      </c>
      <c r="G111" s="54" t="s">
        <v>204</v>
      </c>
      <c r="H111" s="102" t="s">
        <v>5</v>
      </c>
      <c r="I111" t="s">
        <v>333</v>
      </c>
      <c r="J111" s="77" t="s">
        <v>168</v>
      </c>
      <c r="K111" s="77" t="s">
        <v>169</v>
      </c>
      <c r="L111" t="s">
        <v>170</v>
      </c>
      <c r="M111">
        <v>39.336731999999998</v>
      </c>
      <c r="N111">
        <v>-76.129684999999995</v>
      </c>
      <c r="O111">
        <v>1</v>
      </c>
      <c r="P111" t="s">
        <v>502</v>
      </c>
      <c r="Q111" s="85">
        <v>35661</v>
      </c>
      <c r="T111" s="54"/>
      <c r="U111" s="54"/>
      <c r="V111" s="54"/>
      <c r="W111" s="86"/>
      <c r="X111" s="87">
        <v>4.4000000000000004</v>
      </c>
      <c r="Y111" s="55">
        <f>((1/1.6)*X111)*0.95</f>
        <v>2.6124999999999998</v>
      </c>
      <c r="Z111" s="54">
        <v>8.35</v>
      </c>
      <c r="AA111" s="55">
        <f>((1/1.6)*Z111)*0.95</f>
        <v>4.9578125000000002</v>
      </c>
      <c r="AB111" s="55">
        <f>AA111/Y111</f>
        <v>1.8977272727272729</v>
      </c>
      <c r="AC111" s="54" t="s">
        <v>335</v>
      </c>
      <c r="AD111" s="54"/>
      <c r="AE111" s="55"/>
    </row>
    <row r="112" spans="1:31">
      <c r="A112" s="54"/>
      <c r="B112" s="54"/>
      <c r="C112" s="54"/>
      <c r="D112" s="54" t="s">
        <v>164</v>
      </c>
      <c r="F112" t="s">
        <v>503</v>
      </c>
      <c r="G112" s="54" t="s">
        <v>204</v>
      </c>
      <c r="H112" s="102" t="s">
        <v>5</v>
      </c>
      <c r="I112" s="50" t="s">
        <v>329</v>
      </c>
      <c r="J112" s="77" t="s">
        <v>178</v>
      </c>
      <c r="K112" s="77" t="s">
        <v>179</v>
      </c>
      <c r="L112" t="s">
        <v>258</v>
      </c>
      <c r="M112">
        <v>39.767099000000002</v>
      </c>
      <c r="N112">
        <v>-75.897705999999999</v>
      </c>
      <c r="O112">
        <v>417</v>
      </c>
      <c r="P112" t="s">
        <v>504</v>
      </c>
      <c r="Q112" s="85">
        <v>39700</v>
      </c>
      <c r="S112" t="s">
        <v>505</v>
      </c>
      <c r="T112" s="54"/>
      <c r="U112" s="54"/>
      <c r="V112" s="54"/>
      <c r="W112" s="86"/>
      <c r="X112" s="87">
        <v>4.6500000000000004</v>
      </c>
      <c r="Y112" s="55">
        <f>((1/1.6)*X112)*0.95</f>
        <v>2.7609374999999998</v>
      </c>
      <c r="Z112" s="54">
        <v>8.1999999999999993</v>
      </c>
      <c r="AA112" s="55">
        <f>((1/1.6)*Z112)*0.95</f>
        <v>4.8687499999999995</v>
      </c>
      <c r="AB112" s="55">
        <f>AA112/Y112</f>
        <v>1.7634408602150538</v>
      </c>
      <c r="AC112" s="54" t="s">
        <v>173</v>
      </c>
      <c r="AD112" s="54"/>
      <c r="AE112" s="55"/>
    </row>
    <row r="113" spans="1:39" s="77" customFormat="1">
      <c r="A113" s="75"/>
      <c r="B113" s="75"/>
      <c r="C113" s="83">
        <v>40164</v>
      </c>
      <c r="D113" s="75" t="s">
        <v>183</v>
      </c>
      <c r="F113" s="77" t="s">
        <v>506</v>
      </c>
      <c r="G113" s="75" t="s">
        <v>204</v>
      </c>
      <c r="H113" s="102" t="s">
        <v>5</v>
      </c>
      <c r="I113" s="103" t="s">
        <v>468</v>
      </c>
      <c r="J113" s="77" t="s">
        <v>178</v>
      </c>
      <c r="K113" s="77" t="s">
        <v>179</v>
      </c>
      <c r="L113" s="77" t="s">
        <v>422</v>
      </c>
      <c r="M113" s="77">
        <v>39.860581000000003</v>
      </c>
      <c r="N113" s="77">
        <v>-75.783433000000002</v>
      </c>
      <c r="O113" s="77">
        <v>341</v>
      </c>
      <c r="P113" s="77" t="s">
        <v>507</v>
      </c>
      <c r="Q113" s="78">
        <v>40071</v>
      </c>
      <c r="S113" s="77" t="s">
        <v>508</v>
      </c>
      <c r="T113" s="75"/>
      <c r="U113" s="75"/>
      <c r="V113" s="75"/>
      <c r="W113" s="79"/>
      <c r="X113" s="80">
        <v>4</v>
      </c>
      <c r="Y113" s="81">
        <f>((1/1.6)*X113)*0.95</f>
        <v>2.375</v>
      </c>
      <c r="Z113" s="75">
        <v>7.9</v>
      </c>
      <c r="AA113" s="81">
        <f>((1/1.6)*Z113)*0.95</f>
        <v>4.6906249999999998</v>
      </c>
      <c r="AB113" s="81">
        <f>AA113/Y113</f>
        <v>1.9749999999999999</v>
      </c>
      <c r="AC113" s="75" t="s">
        <v>173</v>
      </c>
      <c r="AD113" s="75">
        <v>4.0999999999999996</v>
      </c>
      <c r="AE113" s="81">
        <f>((1/0.64)*AD113)*0.95</f>
        <v>6.0859374999999991</v>
      </c>
    </row>
    <row r="114" spans="1:39" s="77" customFormat="1">
      <c r="A114" s="75"/>
      <c r="B114" s="75"/>
      <c r="C114" s="93"/>
      <c r="D114" s="75"/>
      <c r="G114" s="75"/>
      <c r="H114" s="94"/>
      <c r="I114" s="103"/>
      <c r="J114" s="103"/>
      <c r="K114" s="103"/>
      <c r="Q114" s="78"/>
      <c r="T114" s="75"/>
      <c r="U114" s="75"/>
      <c r="V114" s="75"/>
      <c r="W114" s="79"/>
      <c r="X114" s="91" t="s">
        <v>509</v>
      </c>
      <c r="Y114" s="90">
        <f>AVERAGE(Y109:Y113)</f>
        <v>2.5828125000000002</v>
      </c>
      <c r="Z114" s="75"/>
      <c r="AA114" s="90">
        <f>AVERAGE(AA109:AA113)</f>
        <v>4.8984375</v>
      </c>
      <c r="AB114" s="90">
        <f>AVERAGE(AB109:AB113)</f>
        <v>1.899960899315738</v>
      </c>
      <c r="AC114" s="75"/>
      <c r="AD114" s="75"/>
      <c r="AE114" s="90">
        <f>AVERAGE(AE109:AE113)</f>
        <v>6.75390625</v>
      </c>
    </row>
    <row r="115" spans="1:39" s="98" customFormat="1" ht="20" customHeight="1"/>
    <row r="116" spans="1:39" s="69" customFormat="1" ht="18">
      <c r="A116" s="66" t="s">
        <v>510</v>
      </c>
      <c r="B116" s="67"/>
      <c r="C116" s="68"/>
      <c r="D116" s="67"/>
      <c r="G116" s="67"/>
      <c r="H116" s="70"/>
      <c r="Q116" s="71"/>
      <c r="T116" s="67"/>
      <c r="U116" s="67"/>
      <c r="V116" s="67"/>
      <c r="W116" s="72"/>
      <c r="X116" s="73"/>
      <c r="Y116" s="74"/>
      <c r="Z116" s="67"/>
      <c r="AA116" s="74"/>
      <c r="AB116" s="74"/>
      <c r="AC116" s="67"/>
      <c r="AD116" s="67"/>
      <c r="AE116" s="74"/>
    </row>
    <row r="117" spans="1:39">
      <c r="A117" s="54" t="s">
        <v>163</v>
      </c>
      <c r="B117" s="54" t="s">
        <v>164</v>
      </c>
      <c r="C117" s="54"/>
      <c r="D117" s="108" t="s">
        <v>303</v>
      </c>
      <c r="F117" t="s">
        <v>511</v>
      </c>
      <c r="G117" s="54" t="s">
        <v>166</v>
      </c>
      <c r="H117" s="102" t="s">
        <v>3</v>
      </c>
      <c r="I117" t="s">
        <v>512</v>
      </c>
      <c r="J117" t="s">
        <v>299</v>
      </c>
      <c r="K117" t="s">
        <v>513</v>
      </c>
      <c r="L117" t="s">
        <v>514</v>
      </c>
      <c r="M117">
        <v>34.752626999999997</v>
      </c>
      <c r="N117">
        <v>-83.451008999999999</v>
      </c>
      <c r="O117">
        <v>1717</v>
      </c>
      <c r="Q117" s="85">
        <v>36005</v>
      </c>
      <c r="R117" t="s">
        <v>164</v>
      </c>
      <c r="T117" s="54">
        <v>135</v>
      </c>
      <c r="U117" s="54">
        <v>152</v>
      </c>
      <c r="V117" s="54">
        <v>1.0449999999999999</v>
      </c>
      <c r="W117" s="86">
        <f>T117/V117</f>
        <v>129.1866028708134</v>
      </c>
      <c r="X117" s="87"/>
      <c r="Y117" s="55"/>
      <c r="Z117" s="54">
        <v>7.3</v>
      </c>
      <c r="AA117" s="55">
        <f t="shared" ref="AA117:AA130" si="17">((1/1.6)*Z117)*0.95</f>
        <v>4.3343749999999996</v>
      </c>
      <c r="AB117" s="55"/>
      <c r="AC117" s="54" t="s">
        <v>173</v>
      </c>
      <c r="AD117" s="54"/>
      <c r="AE117" s="55"/>
      <c r="AF117">
        <v>18.542475204829667</v>
      </c>
      <c r="AG117">
        <v>7.1689999999999996</v>
      </c>
      <c r="AH117">
        <v>22</v>
      </c>
      <c r="AI117" t="s">
        <v>515</v>
      </c>
      <c r="AJ117" s="88">
        <v>36005</v>
      </c>
      <c r="AL117" t="s">
        <v>516</v>
      </c>
      <c r="AM117">
        <v>388</v>
      </c>
    </row>
    <row r="118" spans="1:39">
      <c r="A118" s="54" t="s">
        <v>202</v>
      </c>
      <c r="B118" s="54"/>
      <c r="C118" s="92">
        <v>40522</v>
      </c>
      <c r="D118" s="54" t="s">
        <v>183</v>
      </c>
      <c r="F118" t="s">
        <v>517</v>
      </c>
      <c r="G118" s="54" t="s">
        <v>185</v>
      </c>
      <c r="H118" s="102" t="s">
        <v>3</v>
      </c>
      <c r="I118" s="104" t="s">
        <v>518</v>
      </c>
      <c r="J118" s="77" t="s">
        <v>178</v>
      </c>
      <c r="K118" s="77" t="s">
        <v>179</v>
      </c>
      <c r="L118" s="104" t="s">
        <v>519</v>
      </c>
      <c r="M118">
        <v>39.737065000000001</v>
      </c>
      <c r="N118">
        <v>-76.045835999999994</v>
      </c>
      <c r="O118" s="77">
        <v>363</v>
      </c>
      <c r="P118" s="77" t="s">
        <v>520</v>
      </c>
      <c r="Q118" s="85">
        <v>40405</v>
      </c>
      <c r="R118" t="s">
        <v>521</v>
      </c>
      <c r="S118" t="s">
        <v>522</v>
      </c>
      <c r="T118" s="54"/>
      <c r="U118" s="54"/>
      <c r="V118" s="54"/>
      <c r="W118" s="86"/>
      <c r="X118" s="87"/>
      <c r="Y118" s="55"/>
      <c r="Z118" s="54">
        <v>6.8</v>
      </c>
      <c r="AA118" s="55">
        <f t="shared" si="17"/>
        <v>4.0374999999999996</v>
      </c>
      <c r="AB118" s="55"/>
      <c r="AC118" s="54" t="s">
        <v>173</v>
      </c>
      <c r="AD118" s="54">
        <v>3.8</v>
      </c>
      <c r="AE118" s="55">
        <f t="shared" ref="AE118:AE130" si="18">((1/0.64)*AD118)*0.95</f>
        <v>5.640625</v>
      </c>
      <c r="AF118" s="5">
        <v>16.620498614958446</v>
      </c>
      <c r="AG118">
        <v>6.0609999999999999</v>
      </c>
      <c r="AH118">
        <v>22</v>
      </c>
      <c r="AI118" t="s">
        <v>521</v>
      </c>
      <c r="AJ118" s="88">
        <v>40405</v>
      </c>
    </row>
    <row r="119" spans="1:39">
      <c r="A119" s="54"/>
      <c r="B119" s="54"/>
      <c r="C119" s="92">
        <v>40522</v>
      </c>
      <c r="D119" s="54" t="s">
        <v>183</v>
      </c>
      <c r="F119" t="s">
        <v>523</v>
      </c>
      <c r="G119" s="54" t="s">
        <v>185</v>
      </c>
      <c r="H119" s="102" t="s">
        <v>3</v>
      </c>
      <c r="I119" s="104" t="s">
        <v>518</v>
      </c>
      <c r="J119" s="77" t="s">
        <v>178</v>
      </c>
      <c r="K119" s="77" t="s">
        <v>179</v>
      </c>
      <c r="L119" s="104" t="s">
        <v>519</v>
      </c>
      <c r="M119">
        <v>39.737065000000001</v>
      </c>
      <c r="N119">
        <v>-76.045835999999994</v>
      </c>
      <c r="O119" s="77">
        <v>363</v>
      </c>
      <c r="P119" s="77" t="s">
        <v>524</v>
      </c>
      <c r="Q119" s="85">
        <v>40405</v>
      </c>
      <c r="R119" t="s">
        <v>525</v>
      </c>
      <c r="S119" t="s">
        <v>526</v>
      </c>
      <c r="T119" s="54"/>
      <c r="U119" s="54"/>
      <c r="V119" s="54"/>
      <c r="W119" s="86"/>
      <c r="X119" s="87"/>
      <c r="Y119" s="55"/>
      <c r="Z119" s="54">
        <v>6.4</v>
      </c>
      <c r="AA119" s="55">
        <f t="shared" si="17"/>
        <v>3.8</v>
      </c>
      <c r="AB119" s="55"/>
      <c r="AC119" s="54" t="s">
        <v>173</v>
      </c>
      <c r="AD119" s="54">
        <v>3.9</v>
      </c>
      <c r="AE119" s="55">
        <f t="shared" si="18"/>
        <v>5.7890625</v>
      </c>
      <c r="AF119" s="5">
        <v>21.103896103896105</v>
      </c>
      <c r="AG119">
        <v>7.7359999999999998</v>
      </c>
      <c r="AH119">
        <v>24.5</v>
      </c>
      <c r="AI119" t="s">
        <v>527</v>
      </c>
      <c r="AJ119" s="88">
        <v>40405</v>
      </c>
    </row>
    <row r="120" spans="1:39">
      <c r="A120" s="54" t="s">
        <v>528</v>
      </c>
      <c r="B120" s="54"/>
      <c r="C120" s="54"/>
      <c r="D120" s="54" t="s">
        <v>183</v>
      </c>
      <c r="F120" t="s">
        <v>529</v>
      </c>
      <c r="G120" s="54" t="s">
        <v>185</v>
      </c>
      <c r="H120" s="102" t="s">
        <v>3</v>
      </c>
      <c r="I120" s="104" t="s">
        <v>518</v>
      </c>
      <c r="J120" s="77" t="s">
        <v>178</v>
      </c>
      <c r="K120" s="77" t="s">
        <v>179</v>
      </c>
      <c r="L120" s="104" t="s">
        <v>519</v>
      </c>
      <c r="M120">
        <v>39.737065000000001</v>
      </c>
      <c r="N120">
        <v>-76.045835999999994</v>
      </c>
      <c r="O120" s="77">
        <v>363</v>
      </c>
      <c r="P120" s="77" t="s">
        <v>530</v>
      </c>
      <c r="Q120" s="85">
        <v>40405</v>
      </c>
      <c r="R120" t="s">
        <v>531</v>
      </c>
      <c r="S120" t="s">
        <v>532</v>
      </c>
      <c r="T120" s="54"/>
      <c r="U120" s="54"/>
      <c r="V120" s="54"/>
      <c r="W120" s="86"/>
      <c r="X120" s="87"/>
      <c r="Y120" s="55"/>
      <c r="Z120" s="54">
        <v>6.8</v>
      </c>
      <c r="AA120" s="55">
        <f t="shared" si="17"/>
        <v>4.0374999999999996</v>
      </c>
      <c r="AB120" s="55"/>
      <c r="AC120" s="54" t="s">
        <v>173</v>
      </c>
      <c r="AD120" s="54">
        <v>3.9</v>
      </c>
      <c r="AE120" s="55">
        <f t="shared" si="18"/>
        <v>5.7890625</v>
      </c>
    </row>
    <row r="121" spans="1:39">
      <c r="A121" s="54"/>
      <c r="B121" s="54"/>
      <c r="C121" s="54"/>
      <c r="D121" s="54" t="s">
        <v>183</v>
      </c>
      <c r="F121" t="s">
        <v>533</v>
      </c>
      <c r="G121" s="54" t="s">
        <v>185</v>
      </c>
      <c r="H121" s="102" t="s">
        <v>3</v>
      </c>
      <c r="I121" s="104" t="s">
        <v>518</v>
      </c>
      <c r="J121" s="77" t="s">
        <v>178</v>
      </c>
      <c r="K121" s="77" t="s">
        <v>179</v>
      </c>
      <c r="L121" s="104" t="s">
        <v>519</v>
      </c>
      <c r="M121">
        <v>39.737065000000001</v>
      </c>
      <c r="N121">
        <v>-76.045835999999994</v>
      </c>
      <c r="O121" s="77">
        <v>363</v>
      </c>
      <c r="P121" t="s">
        <v>534</v>
      </c>
      <c r="Q121" s="85">
        <v>40405</v>
      </c>
      <c r="R121" t="s">
        <v>535</v>
      </c>
      <c r="S121" t="s">
        <v>536</v>
      </c>
      <c r="T121" s="54">
        <v>132</v>
      </c>
      <c r="U121" s="54">
        <v>147</v>
      </c>
      <c r="V121" s="54">
        <v>0.96</v>
      </c>
      <c r="W121" s="86">
        <f>T121/V121</f>
        <v>137.5</v>
      </c>
      <c r="X121" s="87"/>
      <c r="Y121" s="55"/>
      <c r="Z121" s="54">
        <v>6.9</v>
      </c>
      <c r="AA121" s="55">
        <f t="shared" si="17"/>
        <v>4.0968749999999998</v>
      </c>
      <c r="AB121" s="55"/>
      <c r="AC121" s="54" t="s">
        <v>173</v>
      </c>
      <c r="AD121" s="54">
        <v>3.9</v>
      </c>
      <c r="AE121" s="55">
        <f t="shared" si="18"/>
        <v>5.7890625</v>
      </c>
    </row>
    <row r="122" spans="1:39">
      <c r="A122" s="54"/>
      <c r="B122" s="54"/>
      <c r="C122" s="54"/>
      <c r="D122" s="54" t="s">
        <v>183</v>
      </c>
      <c r="F122" t="s">
        <v>537</v>
      </c>
      <c r="G122" s="54" t="s">
        <v>185</v>
      </c>
      <c r="H122" s="102" t="s">
        <v>3</v>
      </c>
      <c r="I122" s="104" t="s">
        <v>518</v>
      </c>
      <c r="J122" s="77" t="s">
        <v>178</v>
      </c>
      <c r="K122" s="77" t="s">
        <v>179</v>
      </c>
      <c r="L122" s="104" t="s">
        <v>519</v>
      </c>
      <c r="M122">
        <v>39.737065000000001</v>
      </c>
      <c r="N122">
        <v>-76.045835999999994</v>
      </c>
      <c r="O122" s="77">
        <v>363</v>
      </c>
      <c r="P122" t="s">
        <v>534</v>
      </c>
      <c r="Q122" s="85">
        <v>40405</v>
      </c>
      <c r="R122" t="s">
        <v>538</v>
      </c>
      <c r="S122" t="s">
        <v>539</v>
      </c>
      <c r="T122" s="54">
        <v>129</v>
      </c>
      <c r="U122" s="54">
        <v>145</v>
      </c>
      <c r="V122" s="54">
        <v>0.99</v>
      </c>
      <c r="W122" s="86">
        <f>T122/V122</f>
        <v>130.30303030303031</v>
      </c>
      <c r="X122" s="87"/>
      <c r="Y122" s="55"/>
      <c r="Z122" s="54">
        <v>6.95</v>
      </c>
      <c r="AA122" s="55">
        <f t="shared" si="17"/>
        <v>4.1265624999999995</v>
      </c>
      <c r="AB122" s="55"/>
      <c r="AC122" s="54" t="s">
        <v>173</v>
      </c>
      <c r="AD122" s="54">
        <v>4</v>
      </c>
      <c r="AE122" s="55">
        <f t="shared" si="18"/>
        <v>5.9375</v>
      </c>
    </row>
    <row r="123" spans="1:39">
      <c r="A123" s="54" t="s">
        <v>202</v>
      </c>
      <c r="B123" s="54"/>
      <c r="C123" s="92">
        <v>40522</v>
      </c>
      <c r="D123" s="54" t="s">
        <v>183</v>
      </c>
      <c r="F123" t="s">
        <v>540</v>
      </c>
      <c r="G123" s="54" t="s">
        <v>166</v>
      </c>
      <c r="H123" s="102" t="s">
        <v>3</v>
      </c>
      <c r="I123" s="103" t="s">
        <v>518</v>
      </c>
      <c r="J123" s="77" t="s">
        <v>178</v>
      </c>
      <c r="K123" s="77" t="s">
        <v>401</v>
      </c>
      <c r="L123" t="s">
        <v>541</v>
      </c>
      <c r="M123">
        <v>40.213372999999997</v>
      </c>
      <c r="N123">
        <v>-75.805316000000005</v>
      </c>
      <c r="O123">
        <v>613</v>
      </c>
      <c r="P123" t="s">
        <v>542</v>
      </c>
      <c r="Q123" s="85">
        <v>40418</v>
      </c>
      <c r="R123" t="s">
        <v>543</v>
      </c>
      <c r="S123" t="s">
        <v>544</v>
      </c>
      <c r="T123" s="54"/>
      <c r="U123" s="54"/>
      <c r="V123" s="54"/>
      <c r="W123" s="86"/>
      <c r="X123" s="87"/>
      <c r="Y123" s="55"/>
      <c r="Z123" s="54">
        <v>7.2</v>
      </c>
      <c r="AA123" s="55">
        <f t="shared" si="17"/>
        <v>4.2749999999999995</v>
      </c>
      <c r="AB123" s="55"/>
      <c r="AC123" s="54" t="s">
        <v>173</v>
      </c>
      <c r="AD123" s="54">
        <v>3.7</v>
      </c>
      <c r="AE123" s="55">
        <f t="shared" si="18"/>
        <v>5.4921875</v>
      </c>
      <c r="AF123">
        <v>17.450682852807283</v>
      </c>
      <c r="AG123">
        <v>6.4249999999999998</v>
      </c>
      <c r="AH123">
        <v>21.1</v>
      </c>
      <c r="AI123" t="s">
        <v>543</v>
      </c>
      <c r="AJ123" s="88">
        <v>40418</v>
      </c>
    </row>
    <row r="124" spans="1:39">
      <c r="A124" s="54" t="s">
        <v>202</v>
      </c>
      <c r="B124" s="54"/>
      <c r="C124" s="92">
        <v>40522</v>
      </c>
      <c r="D124" s="54" t="s">
        <v>183</v>
      </c>
      <c r="F124" t="s">
        <v>545</v>
      </c>
      <c r="G124" s="54" t="s">
        <v>166</v>
      </c>
      <c r="H124" s="102" t="s">
        <v>3</v>
      </c>
      <c r="I124" s="103" t="s">
        <v>518</v>
      </c>
      <c r="J124" s="77" t="s">
        <v>178</v>
      </c>
      <c r="K124" s="77" t="s">
        <v>401</v>
      </c>
      <c r="L124" t="s">
        <v>541</v>
      </c>
      <c r="M124">
        <v>40.213372999999997</v>
      </c>
      <c r="N124">
        <v>-75.805316000000005</v>
      </c>
      <c r="O124">
        <v>613</v>
      </c>
      <c r="P124" t="s">
        <v>546</v>
      </c>
      <c r="Q124" s="85">
        <v>40418</v>
      </c>
      <c r="R124" t="s">
        <v>547</v>
      </c>
      <c r="S124" t="s">
        <v>548</v>
      </c>
      <c r="T124" s="54">
        <v>143</v>
      </c>
      <c r="U124" s="54">
        <v>162</v>
      </c>
      <c r="V124" s="54">
        <v>1.0249999999999999</v>
      </c>
      <c r="W124" s="86">
        <f>T124/V124</f>
        <v>139.51219512195124</v>
      </c>
      <c r="X124" s="87"/>
      <c r="Y124" s="55"/>
      <c r="Z124" s="54">
        <v>7.1</v>
      </c>
      <c r="AA124" s="55">
        <f t="shared" si="17"/>
        <v>4.2156250000000002</v>
      </c>
      <c r="AB124" s="55"/>
      <c r="AC124" s="54" t="s">
        <v>173</v>
      </c>
      <c r="AD124" s="54">
        <v>3.7</v>
      </c>
      <c r="AE124" s="55">
        <f t="shared" si="18"/>
        <v>5.4921875</v>
      </c>
      <c r="AF124">
        <v>18.234165067178502</v>
      </c>
      <c r="AG124">
        <v>6.9189999999999996</v>
      </c>
      <c r="AH124">
        <v>23</v>
      </c>
      <c r="AI124" t="s">
        <v>547</v>
      </c>
      <c r="AJ124" s="88">
        <v>40418</v>
      </c>
    </row>
    <row r="125" spans="1:39">
      <c r="A125" s="54"/>
      <c r="B125" s="54"/>
      <c r="C125" s="54"/>
      <c r="D125" s="54" t="s">
        <v>183</v>
      </c>
      <c r="F125" t="s">
        <v>549</v>
      </c>
      <c r="G125" s="54" t="s">
        <v>166</v>
      </c>
      <c r="H125" s="102" t="s">
        <v>3</v>
      </c>
      <c r="I125" s="103" t="s">
        <v>518</v>
      </c>
      <c r="J125" s="77" t="s">
        <v>178</v>
      </c>
      <c r="K125" s="77" t="s">
        <v>401</v>
      </c>
      <c r="L125" t="s">
        <v>541</v>
      </c>
      <c r="M125">
        <v>40.213372999999997</v>
      </c>
      <c r="N125">
        <v>-75.805316000000005</v>
      </c>
      <c r="O125">
        <v>613</v>
      </c>
      <c r="P125" t="s">
        <v>542</v>
      </c>
      <c r="Q125" s="85">
        <v>40418</v>
      </c>
      <c r="R125" t="s">
        <v>550</v>
      </c>
      <c r="S125" t="s">
        <v>551</v>
      </c>
      <c r="T125" s="54"/>
      <c r="U125" s="54"/>
      <c r="V125" s="54"/>
      <c r="W125" s="86"/>
      <c r="X125" s="87"/>
      <c r="Y125" s="55"/>
      <c r="Z125" s="54">
        <v>7</v>
      </c>
      <c r="AA125" s="55">
        <f t="shared" si="17"/>
        <v>4.15625</v>
      </c>
      <c r="AB125" s="55"/>
      <c r="AC125" s="54" t="s">
        <v>173</v>
      </c>
      <c r="AD125" s="54">
        <v>3.75</v>
      </c>
      <c r="AE125" s="55">
        <f t="shared" si="18"/>
        <v>5.56640625</v>
      </c>
    </row>
    <row r="126" spans="1:39">
      <c r="A126" s="54" t="s">
        <v>202</v>
      </c>
      <c r="B126" s="54"/>
      <c r="C126" s="92">
        <v>40522</v>
      </c>
      <c r="D126" s="54" t="s">
        <v>183</v>
      </c>
      <c r="F126" t="s">
        <v>552</v>
      </c>
      <c r="G126" s="54" t="s">
        <v>166</v>
      </c>
      <c r="H126" s="102" t="s">
        <v>3</v>
      </c>
      <c r="I126" s="103" t="s">
        <v>518</v>
      </c>
      <c r="J126" t="s">
        <v>299</v>
      </c>
      <c r="K126" t="s">
        <v>513</v>
      </c>
      <c r="L126" t="s">
        <v>553</v>
      </c>
      <c r="M126">
        <v>34.753157999999999</v>
      </c>
      <c r="N126">
        <v>-83.450845999999999</v>
      </c>
      <c r="O126">
        <v>1732</v>
      </c>
      <c r="P126" t="s">
        <v>554</v>
      </c>
      <c r="Q126" s="85">
        <v>40432</v>
      </c>
      <c r="R126" s="77" t="s">
        <v>555</v>
      </c>
      <c r="S126" t="s">
        <v>556</v>
      </c>
      <c r="T126" s="54">
        <v>133</v>
      </c>
      <c r="U126" s="54">
        <v>152</v>
      </c>
      <c r="V126" s="54">
        <v>0.99</v>
      </c>
      <c r="W126" s="86">
        <f>T126/V126</f>
        <v>134.34343434343435</v>
      </c>
      <c r="X126" s="87"/>
      <c r="Y126" s="55"/>
      <c r="Z126" s="54">
        <v>7.5</v>
      </c>
      <c r="AA126" s="55">
        <f t="shared" si="17"/>
        <v>4.453125</v>
      </c>
      <c r="AB126" s="55"/>
      <c r="AC126" s="54" t="s">
        <v>173</v>
      </c>
      <c r="AD126" s="54">
        <v>4</v>
      </c>
      <c r="AE126" s="55">
        <f t="shared" si="18"/>
        <v>5.9375</v>
      </c>
      <c r="AF126">
        <v>15.184381778741864</v>
      </c>
      <c r="AG126">
        <v>5.7320000000000002</v>
      </c>
      <c r="AH126">
        <v>19.600000000000001</v>
      </c>
      <c r="AI126" s="77" t="s">
        <v>555</v>
      </c>
      <c r="AJ126" s="88">
        <v>40432</v>
      </c>
    </row>
    <row r="127" spans="1:39">
      <c r="A127" s="54"/>
      <c r="B127" s="54"/>
      <c r="C127" s="92">
        <v>40522</v>
      </c>
      <c r="D127" s="54" t="s">
        <v>183</v>
      </c>
      <c r="F127" t="s">
        <v>557</v>
      </c>
      <c r="G127" s="54" t="s">
        <v>166</v>
      </c>
      <c r="H127" s="102" t="s">
        <v>3</v>
      </c>
      <c r="I127" s="103" t="s">
        <v>518</v>
      </c>
      <c r="J127" t="s">
        <v>299</v>
      </c>
      <c r="K127" t="s">
        <v>513</v>
      </c>
      <c r="L127" t="s">
        <v>553</v>
      </c>
      <c r="M127">
        <v>34.753157999999999</v>
      </c>
      <c r="N127">
        <v>-83.450845999999999</v>
      </c>
      <c r="O127">
        <v>1732</v>
      </c>
      <c r="P127" t="s">
        <v>558</v>
      </c>
      <c r="Q127" s="85">
        <v>40432</v>
      </c>
      <c r="R127" s="77" t="s">
        <v>559</v>
      </c>
      <c r="S127" t="s">
        <v>556</v>
      </c>
      <c r="T127" s="54">
        <v>138</v>
      </c>
      <c r="U127" s="54">
        <v>155</v>
      </c>
      <c r="V127" s="54">
        <v>1.01</v>
      </c>
      <c r="W127" s="86">
        <f>T127/V127</f>
        <v>136.63366336633663</v>
      </c>
      <c r="X127" s="87"/>
      <c r="Y127" s="55"/>
      <c r="Z127" s="54">
        <v>7.35</v>
      </c>
      <c r="AA127" s="55">
        <f t="shared" si="17"/>
        <v>4.3640625000000002</v>
      </c>
      <c r="AB127" s="55"/>
      <c r="AC127" s="54" t="s">
        <v>173</v>
      </c>
      <c r="AD127" s="54">
        <v>3.9</v>
      </c>
      <c r="AE127" s="55">
        <f t="shared" si="18"/>
        <v>5.7890625</v>
      </c>
      <c r="AF127">
        <v>15.111695137976346</v>
      </c>
      <c r="AG127">
        <v>5.4509999999999996</v>
      </c>
      <c r="AH127">
        <v>19.600000000000001</v>
      </c>
      <c r="AI127" s="77" t="s">
        <v>559</v>
      </c>
      <c r="AJ127" s="88">
        <v>40432</v>
      </c>
    </row>
    <row r="128" spans="1:39">
      <c r="A128" s="54"/>
      <c r="B128" s="54"/>
      <c r="C128" s="54"/>
      <c r="D128" s="54" t="s">
        <v>183</v>
      </c>
      <c r="F128" t="s">
        <v>560</v>
      </c>
      <c r="G128" s="54" t="s">
        <v>166</v>
      </c>
      <c r="H128" s="102" t="s">
        <v>3</v>
      </c>
      <c r="I128" s="103" t="s">
        <v>518</v>
      </c>
      <c r="J128" t="s">
        <v>299</v>
      </c>
      <c r="K128" t="s">
        <v>513</v>
      </c>
      <c r="L128" t="s">
        <v>553</v>
      </c>
      <c r="M128">
        <v>34.753157999999999</v>
      </c>
      <c r="N128">
        <v>-83.450845999999999</v>
      </c>
      <c r="O128">
        <v>1732</v>
      </c>
      <c r="P128" t="s">
        <v>561</v>
      </c>
      <c r="Q128" s="85">
        <v>40432</v>
      </c>
      <c r="R128" s="77" t="s">
        <v>562</v>
      </c>
      <c r="S128" t="s">
        <v>563</v>
      </c>
      <c r="T128" s="54">
        <v>130</v>
      </c>
      <c r="U128" s="54">
        <v>153</v>
      </c>
      <c r="V128" s="54">
        <v>0.99</v>
      </c>
      <c r="W128" s="86">
        <f>T128/V128</f>
        <v>131.31313131313132</v>
      </c>
      <c r="X128" s="87"/>
      <c r="Y128" s="55"/>
      <c r="Z128" s="54">
        <v>7.4</v>
      </c>
      <c r="AA128" s="55">
        <f t="shared" si="17"/>
        <v>4.3937499999999998</v>
      </c>
      <c r="AB128" s="55"/>
      <c r="AC128" s="54" t="s">
        <v>173</v>
      </c>
      <c r="AD128" s="54">
        <v>3.7</v>
      </c>
      <c r="AE128" s="55">
        <f t="shared" si="18"/>
        <v>5.4921875</v>
      </c>
    </row>
    <row r="129" spans="1:39">
      <c r="A129" s="54"/>
      <c r="B129" s="54"/>
      <c r="C129" s="54"/>
      <c r="D129" s="54" t="s">
        <v>183</v>
      </c>
      <c r="F129" t="s">
        <v>564</v>
      </c>
      <c r="G129" s="54" t="s">
        <v>166</v>
      </c>
      <c r="H129" s="102" t="s">
        <v>3</v>
      </c>
      <c r="I129" s="103" t="s">
        <v>518</v>
      </c>
      <c r="J129" t="s">
        <v>299</v>
      </c>
      <c r="K129" t="s">
        <v>513</v>
      </c>
      <c r="L129" t="s">
        <v>553</v>
      </c>
      <c r="M129">
        <v>34.753157999999999</v>
      </c>
      <c r="N129">
        <v>-83.450845999999999</v>
      </c>
      <c r="O129">
        <v>1732</v>
      </c>
      <c r="P129" t="s">
        <v>561</v>
      </c>
      <c r="Q129" s="85">
        <v>40432</v>
      </c>
      <c r="R129" s="77" t="s">
        <v>565</v>
      </c>
      <c r="S129" t="s">
        <v>566</v>
      </c>
      <c r="T129" s="54"/>
      <c r="U129" s="54"/>
      <c r="V129" s="54"/>
      <c r="W129" s="86"/>
      <c r="X129" s="87"/>
      <c r="Y129" s="55"/>
      <c r="Z129" s="54">
        <v>7.3</v>
      </c>
      <c r="AA129" s="55">
        <f t="shared" si="17"/>
        <v>4.3343749999999996</v>
      </c>
      <c r="AB129" s="55"/>
      <c r="AC129" s="54" t="s">
        <v>173</v>
      </c>
      <c r="AD129" s="54">
        <v>3.8</v>
      </c>
      <c r="AE129" s="55">
        <f t="shared" si="18"/>
        <v>5.640625</v>
      </c>
    </row>
    <row r="130" spans="1:39">
      <c r="A130" s="54"/>
      <c r="B130" s="54"/>
      <c r="C130" s="54"/>
      <c r="D130" s="54" t="s">
        <v>183</v>
      </c>
      <c r="F130" t="s">
        <v>567</v>
      </c>
      <c r="G130" s="54" t="s">
        <v>166</v>
      </c>
      <c r="H130" s="102" t="s">
        <v>3</v>
      </c>
      <c r="I130" s="103" t="s">
        <v>518</v>
      </c>
      <c r="J130" t="s">
        <v>299</v>
      </c>
      <c r="K130" t="s">
        <v>513</v>
      </c>
      <c r="L130" t="s">
        <v>553</v>
      </c>
      <c r="M130">
        <v>34.753157999999999</v>
      </c>
      <c r="N130">
        <v>-83.450845999999999</v>
      </c>
      <c r="O130">
        <v>1732</v>
      </c>
      <c r="P130" t="s">
        <v>561</v>
      </c>
      <c r="Q130" s="85">
        <v>40432</v>
      </c>
      <c r="R130" s="77" t="s">
        <v>568</v>
      </c>
      <c r="S130" t="s">
        <v>569</v>
      </c>
      <c r="T130" s="54"/>
      <c r="U130" s="54"/>
      <c r="V130" s="54"/>
      <c r="W130" s="86"/>
      <c r="X130" s="87"/>
      <c r="Y130" s="55"/>
      <c r="Z130" s="54">
        <v>7.1</v>
      </c>
      <c r="AA130" s="55">
        <f t="shared" si="17"/>
        <v>4.2156250000000002</v>
      </c>
      <c r="AB130" s="55"/>
      <c r="AC130" s="54" t="s">
        <v>173</v>
      </c>
      <c r="AD130" s="54">
        <v>3.8</v>
      </c>
      <c r="AE130" s="55">
        <f t="shared" si="18"/>
        <v>5.640625</v>
      </c>
    </row>
    <row r="131" spans="1:39">
      <c r="A131" s="54"/>
      <c r="B131" s="54"/>
      <c r="C131" s="54"/>
      <c r="D131" s="54"/>
      <c r="G131" s="54"/>
      <c r="H131" s="89"/>
      <c r="I131" s="103"/>
      <c r="J131" s="103"/>
      <c r="K131" s="103"/>
      <c r="Q131" s="85"/>
      <c r="R131" s="77"/>
      <c r="T131" s="90">
        <f>AVERAGE(T117:T130)</f>
        <v>134.28571428571428</v>
      </c>
      <c r="U131" s="90">
        <f>AVERAGE(U117:U130)</f>
        <v>152.28571428571428</v>
      </c>
      <c r="V131" s="90">
        <f>AVERAGE(V117:V130)</f>
        <v>1.0014285714285713</v>
      </c>
      <c r="W131" s="90">
        <f>AVERAGE(W117:W130)</f>
        <v>134.11315104552816</v>
      </c>
      <c r="X131" s="87"/>
      <c r="Y131" s="55"/>
      <c r="Z131" s="91" t="s">
        <v>570</v>
      </c>
      <c r="AA131" s="90">
        <f>AVERAGE(AA117:AA130)</f>
        <v>4.2029017857142863</v>
      </c>
      <c r="AB131" s="55"/>
      <c r="AC131" s="54"/>
      <c r="AD131" s="54"/>
      <c r="AE131" s="90">
        <f>AVERAGE(AE117:AE130)</f>
        <v>5.6920072115384617</v>
      </c>
    </row>
    <row r="132" spans="1:39" s="69" customFormat="1" ht="18">
      <c r="A132" s="66" t="s">
        <v>571</v>
      </c>
      <c r="B132" s="67"/>
      <c r="C132" s="68"/>
      <c r="D132" s="67"/>
      <c r="G132" s="67"/>
      <c r="H132" s="70"/>
      <c r="Q132" s="71"/>
      <c r="T132" s="67"/>
      <c r="U132" s="67"/>
      <c r="V132" s="67"/>
      <c r="W132" s="72"/>
      <c r="X132" s="73"/>
      <c r="Y132" s="74"/>
      <c r="Z132" s="67"/>
      <c r="AA132" s="74"/>
      <c r="AB132" s="74"/>
      <c r="AC132" s="67"/>
      <c r="AD132" s="67"/>
      <c r="AE132" s="74"/>
    </row>
    <row r="133" spans="1:39">
      <c r="A133" s="54" t="s">
        <v>202</v>
      </c>
      <c r="B133" s="54"/>
      <c r="C133" s="54"/>
      <c r="D133" s="54" t="s">
        <v>183</v>
      </c>
      <c r="F133" t="s">
        <v>572</v>
      </c>
      <c r="G133" s="54" t="s">
        <v>319</v>
      </c>
      <c r="H133" s="102" t="s">
        <v>3</v>
      </c>
      <c r="I133" s="104" t="s">
        <v>518</v>
      </c>
      <c r="J133" s="77" t="s">
        <v>178</v>
      </c>
      <c r="K133" s="77" t="s">
        <v>179</v>
      </c>
      <c r="L133" s="104" t="s">
        <v>519</v>
      </c>
      <c r="M133">
        <v>39.737065000000001</v>
      </c>
      <c r="N133">
        <v>-76.045835999999994</v>
      </c>
      <c r="O133" s="77">
        <v>363</v>
      </c>
      <c r="P133" s="77" t="s">
        <v>573</v>
      </c>
      <c r="Q133" s="85">
        <v>40405</v>
      </c>
      <c r="S133" t="s">
        <v>574</v>
      </c>
      <c r="T133" s="54"/>
      <c r="U133" s="54"/>
      <c r="V133" s="54"/>
      <c r="W133" s="86"/>
      <c r="X133" s="87">
        <v>3.55</v>
      </c>
      <c r="Y133" s="55">
        <f t="shared" ref="Y133:Y139" si="19">((1/1.6)*X133)*0.95</f>
        <v>2.1078125000000001</v>
      </c>
      <c r="Z133" s="54">
        <v>7.9</v>
      </c>
      <c r="AA133" s="55">
        <f t="shared" ref="AA133:AA139" si="20">((1/1.6)*Z133)*0.95</f>
        <v>4.6906249999999998</v>
      </c>
      <c r="AB133" s="55">
        <f t="shared" ref="AB133:AB139" si="21">AA133/Y133</f>
        <v>2.225352112676056</v>
      </c>
      <c r="AC133" s="54" t="s">
        <v>173</v>
      </c>
      <c r="AD133" s="54">
        <v>4.0999999999999996</v>
      </c>
      <c r="AE133" s="55">
        <f t="shared" ref="AE133:AE139" si="22">((1/0.64)*AD133)*0.95</f>
        <v>6.0859374999999991</v>
      </c>
    </row>
    <row r="134" spans="1:39">
      <c r="A134" s="54"/>
      <c r="B134" s="54"/>
      <c r="C134" s="54"/>
      <c r="D134" s="54" t="s">
        <v>183</v>
      </c>
      <c r="F134" t="s">
        <v>575</v>
      </c>
      <c r="G134" s="54" t="s">
        <v>319</v>
      </c>
      <c r="H134" s="102" t="s">
        <v>3</v>
      </c>
      <c r="I134" s="104" t="s">
        <v>576</v>
      </c>
      <c r="J134" s="77" t="s">
        <v>178</v>
      </c>
      <c r="K134" s="77" t="s">
        <v>179</v>
      </c>
      <c r="L134" s="104" t="s">
        <v>519</v>
      </c>
      <c r="M134">
        <v>39.737065000000001</v>
      </c>
      <c r="N134">
        <v>-76.045835999999994</v>
      </c>
      <c r="O134" s="77">
        <v>363</v>
      </c>
      <c r="P134" s="77" t="s">
        <v>577</v>
      </c>
      <c r="Q134" s="85">
        <v>40405</v>
      </c>
      <c r="S134" t="s">
        <v>578</v>
      </c>
      <c r="T134" s="54"/>
      <c r="U134" s="54"/>
      <c r="V134" s="54"/>
      <c r="W134" s="86"/>
      <c r="X134" s="87">
        <v>3.55</v>
      </c>
      <c r="Y134" s="55">
        <f t="shared" si="19"/>
        <v>2.1078125000000001</v>
      </c>
      <c r="Z134" s="54">
        <v>8</v>
      </c>
      <c r="AA134" s="55">
        <f t="shared" si="20"/>
        <v>4.75</v>
      </c>
      <c r="AB134" s="55">
        <f t="shared" si="21"/>
        <v>2.2535211267605635</v>
      </c>
      <c r="AC134" s="54" t="s">
        <v>173</v>
      </c>
      <c r="AD134" s="54">
        <v>4.3</v>
      </c>
      <c r="AE134" s="55">
        <f t="shared" si="22"/>
        <v>6.3828125</v>
      </c>
    </row>
    <row r="135" spans="1:39">
      <c r="A135" s="54"/>
      <c r="B135" s="54"/>
      <c r="C135" s="54"/>
      <c r="D135" s="54" t="s">
        <v>183</v>
      </c>
      <c r="F135" t="s">
        <v>579</v>
      </c>
      <c r="G135" s="54" t="s">
        <v>319</v>
      </c>
      <c r="H135" s="102" t="s">
        <v>3</v>
      </c>
      <c r="I135" s="104" t="s">
        <v>576</v>
      </c>
      <c r="J135" s="77" t="s">
        <v>178</v>
      </c>
      <c r="K135" s="77" t="s">
        <v>179</v>
      </c>
      <c r="L135" s="104" t="s">
        <v>519</v>
      </c>
      <c r="M135">
        <v>39.737065000000001</v>
      </c>
      <c r="N135">
        <v>-76.045835999999994</v>
      </c>
      <c r="O135" s="77">
        <v>363</v>
      </c>
      <c r="P135" s="77" t="s">
        <v>580</v>
      </c>
      <c r="Q135" s="85">
        <v>40405</v>
      </c>
      <c r="S135" t="s">
        <v>581</v>
      </c>
      <c r="T135" s="54"/>
      <c r="U135" s="54"/>
      <c r="V135" s="54"/>
      <c r="W135" s="86"/>
      <c r="X135" s="87">
        <v>3.35</v>
      </c>
      <c r="Y135" s="55">
        <f t="shared" si="19"/>
        <v>1.9890625</v>
      </c>
      <c r="Z135" s="54">
        <v>7.3</v>
      </c>
      <c r="AA135" s="55">
        <f t="shared" si="20"/>
        <v>4.3343749999999996</v>
      </c>
      <c r="AB135" s="55">
        <f t="shared" si="21"/>
        <v>2.1791044776119404</v>
      </c>
      <c r="AC135" s="54" t="s">
        <v>173</v>
      </c>
      <c r="AD135" s="54">
        <v>4.5</v>
      </c>
      <c r="AE135" s="55">
        <f t="shared" si="22"/>
        <v>6.6796875</v>
      </c>
    </row>
    <row r="136" spans="1:39" s="77" customFormat="1">
      <c r="A136" s="75"/>
      <c r="B136" s="75"/>
      <c r="C136" s="93">
        <v>40884</v>
      </c>
      <c r="D136" s="75" t="s">
        <v>183</v>
      </c>
      <c r="E136" s="75"/>
      <c r="F136" s="77" t="s">
        <v>582</v>
      </c>
      <c r="G136" s="75" t="s">
        <v>219</v>
      </c>
      <c r="H136" s="109" t="s">
        <v>3</v>
      </c>
      <c r="I136" s="94" t="s">
        <v>583</v>
      </c>
      <c r="J136" s="77" t="s">
        <v>178</v>
      </c>
      <c r="K136" s="77" t="s">
        <v>401</v>
      </c>
      <c r="L136" s="77" t="s">
        <v>477</v>
      </c>
      <c r="M136" s="77">
        <v>40.211545000000001</v>
      </c>
      <c r="N136" s="77">
        <v>-75.798896999999997</v>
      </c>
      <c r="O136" s="77">
        <v>600</v>
      </c>
      <c r="P136" s="77" t="s">
        <v>584</v>
      </c>
      <c r="Q136" s="78">
        <v>40767</v>
      </c>
      <c r="S136" s="77" t="s">
        <v>585</v>
      </c>
      <c r="T136" s="75"/>
      <c r="U136" s="75"/>
      <c r="V136" s="75"/>
      <c r="W136" s="75"/>
      <c r="X136" s="80">
        <v>3.4</v>
      </c>
      <c r="Y136" s="81">
        <f t="shared" si="19"/>
        <v>2.0187499999999998</v>
      </c>
      <c r="Z136" s="75">
        <v>7.6</v>
      </c>
      <c r="AA136" s="81">
        <f t="shared" si="20"/>
        <v>4.5125000000000002</v>
      </c>
      <c r="AB136" s="81">
        <f t="shared" si="21"/>
        <v>2.2352941176470593</v>
      </c>
      <c r="AC136" s="75"/>
      <c r="AD136" s="75">
        <v>4.5</v>
      </c>
      <c r="AE136" s="81">
        <f t="shared" si="22"/>
        <v>6.6796875</v>
      </c>
    </row>
    <row r="137" spans="1:39">
      <c r="A137" s="54"/>
      <c r="B137" s="54"/>
      <c r="C137" s="54"/>
      <c r="D137" s="54" t="s">
        <v>183</v>
      </c>
      <c r="E137" s="54"/>
      <c r="F137" t="s">
        <v>586</v>
      </c>
      <c r="G137" s="54" t="s">
        <v>219</v>
      </c>
      <c r="H137" s="102" t="s">
        <v>3</v>
      </c>
      <c r="I137" s="89" t="s">
        <v>583</v>
      </c>
      <c r="J137" s="77" t="s">
        <v>178</v>
      </c>
      <c r="K137" s="77" t="s">
        <v>401</v>
      </c>
      <c r="L137" t="s">
        <v>477</v>
      </c>
      <c r="M137">
        <v>40.211545000000001</v>
      </c>
      <c r="N137">
        <v>-75.798896999999997</v>
      </c>
      <c r="O137" s="77">
        <v>600</v>
      </c>
      <c r="P137" s="77" t="s">
        <v>587</v>
      </c>
      <c r="Q137" s="85">
        <v>40767</v>
      </c>
      <c r="S137" s="77" t="s">
        <v>588</v>
      </c>
      <c r="T137" s="54"/>
      <c r="U137" s="54"/>
      <c r="V137" s="54"/>
      <c r="W137" s="54"/>
      <c r="X137" s="87">
        <v>3.4</v>
      </c>
      <c r="Y137" s="55">
        <f t="shared" si="19"/>
        <v>2.0187499999999998</v>
      </c>
      <c r="Z137" s="54">
        <v>8.1</v>
      </c>
      <c r="AA137" s="55">
        <f t="shared" si="20"/>
        <v>4.8093750000000002</v>
      </c>
      <c r="AB137" s="55">
        <f t="shared" si="21"/>
        <v>2.382352941176471</v>
      </c>
      <c r="AC137" s="54"/>
      <c r="AD137" s="54">
        <v>4.75</v>
      </c>
      <c r="AE137" s="55">
        <f t="shared" si="22"/>
        <v>7.05078125</v>
      </c>
    </row>
    <row r="138" spans="1:39" s="77" customFormat="1">
      <c r="A138" s="75"/>
      <c r="B138" s="75"/>
      <c r="C138" s="75"/>
      <c r="D138" s="75" t="s">
        <v>183</v>
      </c>
      <c r="E138" s="75"/>
      <c r="F138" s="77" t="s">
        <v>589</v>
      </c>
      <c r="G138" s="75" t="s">
        <v>219</v>
      </c>
      <c r="H138" s="109" t="s">
        <v>3</v>
      </c>
      <c r="I138" s="109" t="s">
        <v>590</v>
      </c>
      <c r="J138" s="77" t="s">
        <v>178</v>
      </c>
      <c r="K138" s="77" t="s">
        <v>476</v>
      </c>
      <c r="L138" s="77" t="s">
        <v>477</v>
      </c>
      <c r="M138" s="77">
        <v>40.213372999999997</v>
      </c>
      <c r="N138" s="77">
        <v>-75.805316000000005</v>
      </c>
      <c r="O138" s="77">
        <v>610</v>
      </c>
      <c r="P138" s="77" t="s">
        <v>591</v>
      </c>
      <c r="Q138" s="78">
        <v>40767</v>
      </c>
      <c r="S138" s="77" t="s">
        <v>592</v>
      </c>
      <c r="T138" s="75"/>
      <c r="U138" s="75"/>
      <c r="V138" s="75"/>
      <c r="W138" s="75"/>
      <c r="X138" s="80">
        <v>3.3</v>
      </c>
      <c r="Y138" s="81">
        <f t="shared" si="19"/>
        <v>1.9593749999999999</v>
      </c>
      <c r="Z138" s="75">
        <v>7.4</v>
      </c>
      <c r="AA138" s="81">
        <f t="shared" si="20"/>
        <v>4.3937499999999998</v>
      </c>
      <c r="AB138" s="81">
        <f t="shared" si="21"/>
        <v>2.2424242424242427</v>
      </c>
      <c r="AC138" s="75"/>
      <c r="AD138" s="75">
        <v>4.2</v>
      </c>
      <c r="AE138" s="81">
        <f t="shared" si="22"/>
        <v>6.234375</v>
      </c>
    </row>
    <row r="139" spans="1:39">
      <c r="A139" s="54"/>
      <c r="B139" s="54"/>
      <c r="C139" s="54"/>
      <c r="D139" s="54" t="s">
        <v>183</v>
      </c>
      <c r="E139" s="54"/>
      <c r="F139" t="s">
        <v>593</v>
      </c>
      <c r="G139" s="54" t="s">
        <v>219</v>
      </c>
      <c r="H139" s="102" t="s">
        <v>3</v>
      </c>
      <c r="I139" s="89" t="s">
        <v>583</v>
      </c>
      <c r="J139" s="77" t="s">
        <v>178</v>
      </c>
      <c r="K139" s="77" t="s">
        <v>401</v>
      </c>
      <c r="L139" t="s">
        <v>477</v>
      </c>
      <c r="M139">
        <v>40.211545000000001</v>
      </c>
      <c r="N139">
        <v>-75.798896999999997</v>
      </c>
      <c r="O139" s="77">
        <v>600</v>
      </c>
      <c r="P139" s="77" t="s">
        <v>587</v>
      </c>
      <c r="Q139" s="85">
        <v>40767</v>
      </c>
      <c r="S139" s="77" t="s">
        <v>594</v>
      </c>
      <c r="T139" s="54"/>
      <c r="U139" s="54"/>
      <c r="V139" s="54"/>
      <c r="W139" s="54"/>
      <c r="X139" s="87">
        <v>3.5</v>
      </c>
      <c r="Y139" s="55">
        <f t="shared" si="19"/>
        <v>2.078125</v>
      </c>
      <c r="Z139" s="54">
        <v>8</v>
      </c>
      <c r="AA139" s="55">
        <f t="shared" si="20"/>
        <v>4.75</v>
      </c>
      <c r="AB139" s="55">
        <f t="shared" si="21"/>
        <v>2.2857142857142856</v>
      </c>
      <c r="AC139" s="54"/>
      <c r="AD139" s="54">
        <v>4.75</v>
      </c>
      <c r="AE139" s="55">
        <f t="shared" si="22"/>
        <v>7.05078125</v>
      </c>
    </row>
    <row r="140" spans="1:39" s="77" customFormat="1">
      <c r="A140" s="75"/>
      <c r="B140" s="75"/>
      <c r="C140" s="93"/>
      <c r="D140" s="75"/>
      <c r="G140" s="75"/>
      <c r="H140" s="94"/>
      <c r="I140" s="103"/>
      <c r="J140" s="103"/>
      <c r="K140" s="103"/>
      <c r="Q140" s="78"/>
      <c r="T140" s="75"/>
      <c r="U140" s="75"/>
      <c r="V140" s="75"/>
      <c r="W140" s="79"/>
      <c r="X140" s="91" t="s">
        <v>570</v>
      </c>
      <c r="Y140" s="90">
        <f>AVERAGE(Y133:Y139)</f>
        <v>2.039955357142857</v>
      </c>
      <c r="Z140" s="75"/>
      <c r="AA140" s="90">
        <f>AVERAGE(AA133:AA139)</f>
        <v>4.6058035714285719</v>
      </c>
      <c r="AB140" s="90">
        <f>AVERAGE(AB133:AB139)</f>
        <v>2.2576804720015171</v>
      </c>
      <c r="AC140" s="75"/>
      <c r="AD140" s="75"/>
      <c r="AE140" s="90">
        <f>AVERAGE(AE133:AE139)</f>
        <v>6.5948660714285712</v>
      </c>
    </row>
    <row r="141" spans="1:39" s="98" customFormat="1" ht="20" customHeight="1"/>
    <row r="142" spans="1:39" s="69" customFormat="1" ht="18">
      <c r="A142" s="66" t="s">
        <v>595</v>
      </c>
      <c r="B142" s="67"/>
      <c r="C142" s="68"/>
      <c r="D142" s="67"/>
      <c r="G142" s="67"/>
      <c r="H142" s="70"/>
      <c r="Q142" s="71"/>
      <c r="T142" s="67"/>
      <c r="U142" s="67"/>
      <c r="V142" s="67"/>
      <c r="W142" s="72"/>
      <c r="X142" s="73"/>
      <c r="Y142" s="74"/>
      <c r="Z142" s="67"/>
      <c r="AA142" s="74"/>
      <c r="AB142" s="74"/>
      <c r="AC142" s="67"/>
      <c r="AD142" s="67"/>
      <c r="AE142" s="74"/>
    </row>
    <row r="143" spans="1:39">
      <c r="A143" s="54"/>
      <c r="B143" s="54"/>
      <c r="C143" s="54"/>
      <c r="D143" s="54" t="s">
        <v>164</v>
      </c>
      <c r="F143" t="s">
        <v>596</v>
      </c>
      <c r="G143" s="54" t="s">
        <v>166</v>
      </c>
      <c r="H143" s="89" t="s">
        <v>2</v>
      </c>
      <c r="I143" t="s">
        <v>597</v>
      </c>
      <c r="J143" s="77" t="s">
        <v>178</v>
      </c>
      <c r="K143" s="77" t="s">
        <v>179</v>
      </c>
      <c r="L143" t="s">
        <v>180</v>
      </c>
      <c r="M143">
        <v>39.860581000000003</v>
      </c>
      <c r="N143">
        <v>-75.783433000000002</v>
      </c>
      <c r="O143">
        <v>341</v>
      </c>
      <c r="P143" t="s">
        <v>598</v>
      </c>
      <c r="Q143" s="85">
        <v>34962</v>
      </c>
      <c r="R143" t="s">
        <v>164</v>
      </c>
      <c r="T143" s="54"/>
      <c r="U143" s="54"/>
      <c r="V143" s="54"/>
      <c r="W143" s="86"/>
      <c r="X143" s="87"/>
      <c r="Y143" s="55"/>
      <c r="Z143" s="54"/>
      <c r="AA143" s="55"/>
      <c r="AB143" s="55"/>
      <c r="AC143" s="54"/>
      <c r="AD143" s="54"/>
      <c r="AE143" s="55"/>
      <c r="AF143">
        <v>38.46</v>
      </c>
      <c r="AG143">
        <v>6.83</v>
      </c>
      <c r="AH143">
        <v>21.5</v>
      </c>
      <c r="AI143" t="s">
        <v>599</v>
      </c>
      <c r="AJ143" s="88">
        <v>34962</v>
      </c>
      <c r="AL143" t="s">
        <v>374</v>
      </c>
      <c r="AM143" t="s">
        <v>600</v>
      </c>
    </row>
    <row r="144" spans="1:39">
      <c r="A144" s="54"/>
      <c r="B144" s="54"/>
      <c r="C144" s="54"/>
      <c r="D144" s="54" t="s">
        <v>303</v>
      </c>
      <c r="E144" t="s">
        <v>370</v>
      </c>
      <c r="F144" t="s">
        <v>601</v>
      </c>
      <c r="G144" s="54" t="s">
        <v>166</v>
      </c>
      <c r="H144" s="89" t="s">
        <v>2</v>
      </c>
      <c r="I144" t="s">
        <v>597</v>
      </c>
      <c r="J144" s="77" t="s">
        <v>178</v>
      </c>
      <c r="K144" s="77" t="s">
        <v>179</v>
      </c>
      <c r="L144" t="s">
        <v>180</v>
      </c>
      <c r="M144">
        <v>39.860581000000003</v>
      </c>
      <c r="N144">
        <v>-75.783433000000002</v>
      </c>
      <c r="O144">
        <v>341</v>
      </c>
      <c r="P144" t="s">
        <v>602</v>
      </c>
      <c r="Q144" s="85">
        <v>34962</v>
      </c>
      <c r="R144" t="s">
        <v>164</v>
      </c>
      <c r="T144" s="54">
        <v>108</v>
      </c>
      <c r="U144" s="54">
        <v>113</v>
      </c>
      <c r="V144" s="54">
        <v>0.91</v>
      </c>
      <c r="W144" s="86">
        <f>T144/V144</f>
        <v>118.68131868131867</v>
      </c>
      <c r="X144" s="87"/>
      <c r="Y144" s="55"/>
      <c r="Z144" s="54">
        <v>8.1</v>
      </c>
      <c r="AA144" s="55">
        <f>((1/1.6)*Z144)*0.95</f>
        <v>4.8093750000000002</v>
      </c>
      <c r="AB144" s="55"/>
      <c r="AC144" s="54" t="s">
        <v>173</v>
      </c>
      <c r="AD144" s="54"/>
      <c r="AE144" s="55"/>
      <c r="AF144">
        <v>41.28</v>
      </c>
      <c r="AG144">
        <v>6.8</v>
      </c>
      <c r="AH144">
        <v>22</v>
      </c>
      <c r="AJ144" s="88">
        <v>34962</v>
      </c>
      <c r="AL144" t="s">
        <v>374</v>
      </c>
      <c r="AM144" t="s">
        <v>603</v>
      </c>
    </row>
    <row r="145" spans="1:39">
      <c r="A145" s="54"/>
      <c r="B145" s="54"/>
      <c r="C145" s="54"/>
      <c r="D145" s="54" t="s">
        <v>303</v>
      </c>
      <c r="E145" t="s">
        <v>370</v>
      </c>
      <c r="F145" t="s">
        <v>604</v>
      </c>
      <c r="G145" s="54" t="s">
        <v>166</v>
      </c>
      <c r="H145" s="89" t="s">
        <v>2</v>
      </c>
      <c r="I145" t="s">
        <v>597</v>
      </c>
      <c r="J145" s="77" t="s">
        <v>178</v>
      </c>
      <c r="K145" s="77" t="s">
        <v>179</v>
      </c>
      <c r="L145" t="s">
        <v>180</v>
      </c>
      <c r="M145">
        <v>39.860581000000003</v>
      </c>
      <c r="N145">
        <v>-75.783433000000002</v>
      </c>
      <c r="O145">
        <v>341</v>
      </c>
      <c r="P145" t="s">
        <v>605</v>
      </c>
      <c r="Q145" s="85">
        <v>34962</v>
      </c>
      <c r="R145" t="s">
        <v>164</v>
      </c>
      <c r="T145" s="54">
        <v>110</v>
      </c>
      <c r="U145" s="54">
        <v>117</v>
      </c>
      <c r="V145" s="54">
        <v>0.94</v>
      </c>
      <c r="W145" s="86">
        <f>T145/V145</f>
        <v>117.02127659574468</v>
      </c>
      <c r="X145" s="87"/>
      <c r="Y145" s="55"/>
      <c r="Z145" s="54">
        <v>8.25</v>
      </c>
      <c r="AA145" s="55">
        <f>((1/1.6)*Z145)*0.95</f>
        <v>4.8984375</v>
      </c>
      <c r="AB145" s="55"/>
      <c r="AC145" s="54" t="s">
        <v>173</v>
      </c>
      <c r="AD145" s="54"/>
      <c r="AE145" s="55"/>
      <c r="AF145">
        <v>46.34</v>
      </c>
      <c r="AG145">
        <v>7.9</v>
      </c>
      <c r="AH145">
        <v>22.5</v>
      </c>
      <c r="AJ145" s="88">
        <v>34962</v>
      </c>
      <c r="AL145" t="s">
        <v>374</v>
      </c>
      <c r="AM145" t="s">
        <v>606</v>
      </c>
    </row>
    <row r="146" spans="1:39">
      <c r="A146" s="54"/>
      <c r="B146" s="54"/>
      <c r="C146" s="54"/>
      <c r="D146" s="54" t="s">
        <v>303</v>
      </c>
      <c r="E146" t="s">
        <v>370</v>
      </c>
      <c r="F146" t="s">
        <v>607</v>
      </c>
      <c r="G146" s="54" t="s">
        <v>166</v>
      </c>
      <c r="H146" s="89" t="s">
        <v>2</v>
      </c>
      <c r="I146" t="s">
        <v>597</v>
      </c>
      <c r="J146" s="77" t="s">
        <v>178</v>
      </c>
      <c r="K146" s="77" t="s">
        <v>179</v>
      </c>
      <c r="L146" t="s">
        <v>180</v>
      </c>
      <c r="M146">
        <v>39.860581000000003</v>
      </c>
      <c r="N146">
        <v>-75.783433000000002</v>
      </c>
      <c r="O146">
        <v>341</v>
      </c>
      <c r="Q146" s="85">
        <v>34962</v>
      </c>
      <c r="R146" t="s">
        <v>232</v>
      </c>
      <c r="T146" s="54">
        <v>95</v>
      </c>
      <c r="U146" s="54">
        <v>100</v>
      </c>
      <c r="V146" s="54">
        <v>0.88</v>
      </c>
      <c r="W146" s="86">
        <f>T146/V146</f>
        <v>107.95454545454545</v>
      </c>
      <c r="X146" s="87"/>
      <c r="Y146" s="55"/>
      <c r="Z146" s="54">
        <v>8.1999999999999993</v>
      </c>
      <c r="AA146" s="55">
        <f>((1/1.6)*Z146)*0.95</f>
        <v>4.8687499999999995</v>
      </c>
      <c r="AB146" s="55"/>
      <c r="AC146" s="54" t="s">
        <v>173</v>
      </c>
      <c r="AD146" s="54"/>
      <c r="AE146" s="55"/>
    </row>
    <row r="147" spans="1:39">
      <c r="A147" s="54"/>
      <c r="B147" s="54"/>
      <c r="C147" s="54"/>
      <c r="D147" s="54" t="s">
        <v>164</v>
      </c>
      <c r="F147" t="s">
        <v>608</v>
      </c>
      <c r="G147" s="54" t="s">
        <v>166</v>
      </c>
      <c r="H147" s="89" t="s">
        <v>2</v>
      </c>
      <c r="I147" t="s">
        <v>597</v>
      </c>
      <c r="J147" s="77" t="s">
        <v>178</v>
      </c>
      <c r="K147" s="77" t="s">
        <v>179</v>
      </c>
      <c r="L147" t="s">
        <v>180</v>
      </c>
      <c r="M147">
        <v>39.860581000000003</v>
      </c>
      <c r="N147">
        <v>-75.783433000000002</v>
      </c>
      <c r="O147">
        <v>341</v>
      </c>
      <c r="Q147" s="85">
        <v>34969</v>
      </c>
      <c r="R147" t="s">
        <v>232</v>
      </c>
      <c r="T147" s="75"/>
      <c r="U147" s="75"/>
      <c r="V147" s="75"/>
      <c r="W147" s="79"/>
      <c r="X147" s="80"/>
      <c r="Y147" s="55"/>
      <c r="Z147" s="54"/>
      <c r="AA147" s="55"/>
      <c r="AB147" s="55"/>
      <c r="AC147" s="54"/>
      <c r="AD147" s="54"/>
      <c r="AE147" s="55"/>
    </row>
    <row r="148" spans="1:39">
      <c r="A148" s="54" t="s">
        <v>163</v>
      </c>
      <c r="B148" s="54" t="s">
        <v>164</v>
      </c>
      <c r="C148" s="54"/>
      <c r="D148" s="54" t="s">
        <v>164</v>
      </c>
      <c r="F148" t="s">
        <v>609</v>
      </c>
      <c r="G148" s="54" t="s">
        <v>166</v>
      </c>
      <c r="H148" s="89" t="s">
        <v>2</v>
      </c>
      <c r="I148" t="s">
        <v>597</v>
      </c>
      <c r="J148" s="77" t="s">
        <v>178</v>
      </c>
      <c r="K148" s="77" t="s">
        <v>179</v>
      </c>
      <c r="L148" t="s">
        <v>180</v>
      </c>
      <c r="M148">
        <v>39.860581000000003</v>
      </c>
      <c r="N148">
        <v>-75.783433000000002</v>
      </c>
      <c r="O148">
        <v>341</v>
      </c>
      <c r="P148" t="s">
        <v>598</v>
      </c>
      <c r="Q148" s="85">
        <v>34962</v>
      </c>
      <c r="R148" t="s">
        <v>164</v>
      </c>
      <c r="T148" s="75"/>
      <c r="U148" s="75" t="s">
        <v>377</v>
      </c>
      <c r="V148" s="75"/>
      <c r="W148" s="79"/>
      <c r="X148" s="80"/>
      <c r="Y148" s="55"/>
      <c r="Z148" s="54">
        <v>7.5</v>
      </c>
      <c r="AA148" s="55">
        <f t="shared" ref="AA148:AA165" si="23">((1/1.6)*Z148)*0.95</f>
        <v>4.453125</v>
      </c>
      <c r="AB148" s="55"/>
      <c r="AC148" s="54"/>
      <c r="AD148" s="54"/>
      <c r="AE148" s="55"/>
      <c r="AF148">
        <v>36.76</v>
      </c>
      <c r="AG148">
        <v>5.8</v>
      </c>
      <c r="AH148">
        <v>20.5</v>
      </c>
      <c r="AJ148" s="88">
        <v>34979</v>
      </c>
      <c r="AL148" t="s">
        <v>380</v>
      </c>
      <c r="AM148" t="s">
        <v>610</v>
      </c>
    </row>
    <row r="149" spans="1:39">
      <c r="A149" s="54" t="s">
        <v>163</v>
      </c>
      <c r="B149" s="54" t="s">
        <v>164</v>
      </c>
      <c r="C149" s="54"/>
      <c r="D149" s="54" t="s">
        <v>164</v>
      </c>
      <c r="F149" t="s">
        <v>611</v>
      </c>
      <c r="G149" s="54" t="s">
        <v>166</v>
      </c>
      <c r="H149" s="89" t="s">
        <v>2</v>
      </c>
      <c r="I149" t="s">
        <v>597</v>
      </c>
      <c r="J149" s="77" t="s">
        <v>178</v>
      </c>
      <c r="K149" s="77" t="s">
        <v>179</v>
      </c>
      <c r="L149" t="s">
        <v>180</v>
      </c>
      <c r="M149">
        <v>39.860581000000003</v>
      </c>
      <c r="N149">
        <v>-75.783433000000002</v>
      </c>
      <c r="O149">
        <v>341</v>
      </c>
      <c r="P149" t="s">
        <v>605</v>
      </c>
      <c r="Q149" s="85">
        <v>34962</v>
      </c>
      <c r="R149" t="s">
        <v>164</v>
      </c>
      <c r="T149" s="75">
        <v>108</v>
      </c>
      <c r="U149" s="75">
        <v>117</v>
      </c>
      <c r="V149" s="75">
        <v>0.98</v>
      </c>
      <c r="W149" s="86">
        <f>T149/V149</f>
        <v>110.20408163265306</v>
      </c>
      <c r="X149" s="87"/>
      <c r="Y149" s="55"/>
      <c r="Z149" s="54">
        <v>8.1</v>
      </c>
      <c r="AA149" s="55">
        <f t="shared" si="23"/>
        <v>4.8093750000000002</v>
      </c>
      <c r="AB149" s="55"/>
      <c r="AC149" s="54"/>
      <c r="AD149" s="54"/>
      <c r="AE149" s="55"/>
      <c r="AF149">
        <v>36.11</v>
      </c>
      <c r="AG149">
        <v>6.2</v>
      </c>
      <c r="AH149">
        <v>20.5</v>
      </c>
      <c r="AJ149" s="88">
        <v>34979</v>
      </c>
      <c r="AL149" t="s">
        <v>380</v>
      </c>
      <c r="AM149" t="s">
        <v>610</v>
      </c>
    </row>
    <row r="150" spans="1:39">
      <c r="A150" s="54" t="s">
        <v>163</v>
      </c>
      <c r="B150" s="54" t="s">
        <v>164</v>
      </c>
      <c r="C150" s="54"/>
      <c r="D150" s="54" t="s">
        <v>164</v>
      </c>
      <c r="F150" t="s">
        <v>612</v>
      </c>
      <c r="G150" s="54" t="s">
        <v>166</v>
      </c>
      <c r="H150" s="89" t="s">
        <v>2</v>
      </c>
      <c r="I150" t="s">
        <v>597</v>
      </c>
      <c r="J150" s="77" t="s">
        <v>178</v>
      </c>
      <c r="K150" s="77" t="s">
        <v>179</v>
      </c>
      <c r="L150" t="s">
        <v>180</v>
      </c>
      <c r="M150">
        <v>39.860581000000003</v>
      </c>
      <c r="N150">
        <v>-75.783433000000002</v>
      </c>
      <c r="O150">
        <v>341</v>
      </c>
      <c r="P150" t="s">
        <v>613</v>
      </c>
      <c r="Q150" s="85">
        <v>34962</v>
      </c>
      <c r="R150" t="s">
        <v>164</v>
      </c>
      <c r="T150" s="75">
        <v>98</v>
      </c>
      <c r="U150" s="75">
        <v>107</v>
      </c>
      <c r="V150" s="75">
        <v>0.93</v>
      </c>
      <c r="W150" s="86">
        <f>T150/V150</f>
        <v>105.3763440860215</v>
      </c>
      <c r="X150" s="87"/>
      <c r="Y150" s="55"/>
      <c r="Z150" s="54">
        <v>7.6</v>
      </c>
      <c r="AA150" s="55">
        <f t="shared" si="23"/>
        <v>4.5125000000000002</v>
      </c>
      <c r="AB150" s="55"/>
      <c r="AC150" s="54" t="s">
        <v>173</v>
      </c>
      <c r="AD150" s="54"/>
      <c r="AE150" s="55"/>
      <c r="AF150">
        <v>35.71</v>
      </c>
      <c r="AG150">
        <v>6.2</v>
      </c>
      <c r="AH150">
        <v>20.5</v>
      </c>
      <c r="AJ150" s="88">
        <v>34979</v>
      </c>
      <c r="AL150" t="s">
        <v>380</v>
      </c>
      <c r="AM150" t="s">
        <v>610</v>
      </c>
    </row>
    <row r="151" spans="1:39">
      <c r="A151" s="54" t="s">
        <v>163</v>
      </c>
      <c r="B151" s="54" t="s">
        <v>164</v>
      </c>
      <c r="C151" s="54"/>
      <c r="D151" s="54" t="s">
        <v>164</v>
      </c>
      <c r="F151" t="s">
        <v>614</v>
      </c>
      <c r="G151" s="54" t="s">
        <v>166</v>
      </c>
      <c r="H151" s="89" t="s">
        <v>2</v>
      </c>
      <c r="I151" t="s">
        <v>597</v>
      </c>
      <c r="J151" s="77" t="s">
        <v>178</v>
      </c>
      <c r="K151" s="77" t="s">
        <v>179</v>
      </c>
      <c r="L151" t="s">
        <v>180</v>
      </c>
      <c r="M151">
        <v>39.860581000000003</v>
      </c>
      <c r="N151">
        <v>-75.783433000000002</v>
      </c>
      <c r="O151">
        <v>341</v>
      </c>
      <c r="P151" t="s">
        <v>602</v>
      </c>
      <c r="Q151" s="85">
        <v>34962</v>
      </c>
      <c r="R151" t="s">
        <v>164</v>
      </c>
      <c r="T151" s="75">
        <v>105</v>
      </c>
      <c r="U151" s="75">
        <v>110</v>
      </c>
      <c r="V151" s="75">
        <v>0.94</v>
      </c>
      <c r="W151" s="86">
        <f>T151/V151</f>
        <v>111.70212765957447</v>
      </c>
      <c r="X151" s="87"/>
      <c r="Y151" s="55"/>
      <c r="Z151" s="54">
        <v>7.6</v>
      </c>
      <c r="AA151" s="55">
        <f t="shared" si="23"/>
        <v>4.5125000000000002</v>
      </c>
      <c r="AB151" s="55"/>
      <c r="AC151" s="54" t="s">
        <v>173</v>
      </c>
      <c r="AD151" s="54"/>
      <c r="AE151" s="55"/>
      <c r="AF151">
        <v>35.380000000000003</v>
      </c>
      <c r="AG151">
        <v>6.6</v>
      </c>
      <c r="AH151">
        <v>20.5</v>
      </c>
      <c r="AJ151" s="88">
        <v>34979</v>
      </c>
      <c r="AL151" t="s">
        <v>380</v>
      </c>
      <c r="AM151" t="s">
        <v>610</v>
      </c>
    </row>
    <row r="152" spans="1:39" s="77" customFormat="1">
      <c r="A152" s="75"/>
      <c r="B152" s="75"/>
      <c r="C152" s="83">
        <v>40164</v>
      </c>
      <c r="D152" s="54" t="s">
        <v>164</v>
      </c>
      <c r="F152" s="77" t="s">
        <v>615</v>
      </c>
      <c r="G152" s="75" t="s">
        <v>166</v>
      </c>
      <c r="H152" s="94" t="s">
        <v>2</v>
      </c>
      <c r="I152" s="77" t="s">
        <v>597</v>
      </c>
      <c r="J152" s="77" t="s">
        <v>178</v>
      </c>
      <c r="K152" s="77" t="s">
        <v>616</v>
      </c>
      <c r="L152" s="77" t="s">
        <v>617</v>
      </c>
      <c r="M152" s="77">
        <v>41.988515999999997</v>
      </c>
      <c r="N152" s="77">
        <v>-76.496713</v>
      </c>
      <c r="O152" s="77">
        <v>749</v>
      </c>
      <c r="P152" s="77" t="s">
        <v>618</v>
      </c>
      <c r="Q152" s="78">
        <v>35286</v>
      </c>
      <c r="R152" s="77" t="s">
        <v>619</v>
      </c>
      <c r="T152" s="75">
        <v>94</v>
      </c>
      <c r="U152" s="75">
        <v>102</v>
      </c>
      <c r="V152" s="75">
        <v>0.86</v>
      </c>
      <c r="W152" s="79">
        <f>T152/V152</f>
        <v>109.30232558139535</v>
      </c>
      <c r="X152" s="80"/>
      <c r="Y152" s="81"/>
      <c r="Z152" s="75">
        <v>7.3</v>
      </c>
      <c r="AA152" s="81">
        <f t="shared" si="23"/>
        <v>4.3343749999999996</v>
      </c>
      <c r="AB152" s="81"/>
      <c r="AC152" s="75" t="s">
        <v>173</v>
      </c>
      <c r="AD152" s="75"/>
      <c r="AE152" s="81"/>
      <c r="AF152" s="77">
        <v>35</v>
      </c>
      <c r="AG152" s="77">
        <v>5.83</v>
      </c>
      <c r="AH152" s="77">
        <v>21</v>
      </c>
      <c r="AI152" s="77" t="s">
        <v>620</v>
      </c>
      <c r="AJ152" s="82">
        <v>35309</v>
      </c>
      <c r="AK152" s="77">
        <v>1021</v>
      </c>
      <c r="AL152" s="77" t="s">
        <v>621</v>
      </c>
      <c r="AM152" s="77" t="s">
        <v>622</v>
      </c>
    </row>
    <row r="153" spans="1:39" s="77" customFormat="1">
      <c r="A153" s="75"/>
      <c r="B153" s="75"/>
      <c r="C153" s="76">
        <v>40164</v>
      </c>
      <c r="D153" s="75" t="s">
        <v>623</v>
      </c>
      <c r="F153" s="77" t="s">
        <v>624</v>
      </c>
      <c r="G153" s="75" t="s">
        <v>166</v>
      </c>
      <c r="H153" s="94" t="s">
        <v>2</v>
      </c>
      <c r="I153" s="77" t="s">
        <v>597</v>
      </c>
      <c r="J153" t="s">
        <v>625</v>
      </c>
      <c r="K153" t="s">
        <v>626</v>
      </c>
      <c r="L153" s="77" t="s">
        <v>627</v>
      </c>
      <c r="M153" s="77">
        <v>41.535072999999997</v>
      </c>
      <c r="N153" s="77">
        <v>-75.959218000000007</v>
      </c>
      <c r="O153" s="77">
        <v>601</v>
      </c>
      <c r="P153" s="77" t="s">
        <v>628</v>
      </c>
      <c r="Q153" s="78">
        <v>36377</v>
      </c>
      <c r="R153" s="77" t="s">
        <v>369</v>
      </c>
      <c r="T153" s="75">
        <v>108</v>
      </c>
      <c r="U153" s="75">
        <v>116</v>
      </c>
      <c r="V153" s="75">
        <v>0.94</v>
      </c>
      <c r="W153" s="79">
        <f>T153/V153</f>
        <v>114.8936170212766</v>
      </c>
      <c r="X153" s="80"/>
      <c r="Y153" s="81"/>
      <c r="Z153" s="75">
        <v>7.55</v>
      </c>
      <c r="AA153" s="81">
        <f t="shared" si="23"/>
        <v>4.4828124999999996</v>
      </c>
      <c r="AB153" s="81"/>
      <c r="AC153" s="75" t="s">
        <v>173</v>
      </c>
      <c r="AD153" s="75"/>
      <c r="AE153" s="81"/>
      <c r="AF153" s="77">
        <v>39.5</v>
      </c>
      <c r="AG153" s="77">
        <v>6.45</v>
      </c>
      <c r="AH153" s="77">
        <v>23.5</v>
      </c>
      <c r="AI153" s="77" t="s">
        <v>629</v>
      </c>
      <c r="AJ153" s="82">
        <v>36392</v>
      </c>
      <c r="AL153" s="77" t="s">
        <v>630</v>
      </c>
      <c r="AM153" s="77" t="s">
        <v>631</v>
      </c>
    </row>
    <row r="154" spans="1:39" s="77" customFormat="1">
      <c r="A154" s="75"/>
      <c r="B154" s="75"/>
      <c r="C154" s="76">
        <v>40164</v>
      </c>
      <c r="D154" s="75" t="s">
        <v>183</v>
      </c>
      <c r="F154" s="77" t="s">
        <v>632</v>
      </c>
      <c r="G154" s="75" t="s">
        <v>166</v>
      </c>
      <c r="H154" s="94" t="s">
        <v>2</v>
      </c>
      <c r="I154" s="103" t="s">
        <v>597</v>
      </c>
      <c r="J154" s="77" t="s">
        <v>178</v>
      </c>
      <c r="K154" s="77" t="s">
        <v>179</v>
      </c>
      <c r="L154" s="77" t="s">
        <v>422</v>
      </c>
      <c r="M154" s="77">
        <v>39.860581000000003</v>
      </c>
      <c r="N154" s="77">
        <v>-75.783433000000002</v>
      </c>
      <c r="O154" s="77">
        <v>341</v>
      </c>
      <c r="Q154" s="78">
        <v>40071</v>
      </c>
      <c r="R154" s="77" t="s">
        <v>633</v>
      </c>
      <c r="S154" s="77" t="s">
        <v>634</v>
      </c>
      <c r="T154" s="75"/>
      <c r="U154" s="75"/>
      <c r="V154" s="75"/>
      <c r="W154" s="79"/>
      <c r="X154" s="80"/>
      <c r="Y154" s="81"/>
      <c r="Z154" s="75">
        <v>8.1</v>
      </c>
      <c r="AA154" s="81">
        <f t="shared" si="23"/>
        <v>4.8093750000000002</v>
      </c>
      <c r="AB154" s="81"/>
      <c r="AC154" s="75" t="s">
        <v>173</v>
      </c>
      <c r="AD154" s="75">
        <v>4.4000000000000004</v>
      </c>
      <c r="AE154" s="81">
        <f t="shared" ref="AE154:AE165" si="24">((1/0.64)*AD154)*0.95</f>
        <v>6.5312500000000009</v>
      </c>
    </row>
    <row r="155" spans="1:39" s="77" customFormat="1">
      <c r="A155" s="75"/>
      <c r="B155" s="75"/>
      <c r="C155" s="76">
        <v>40164</v>
      </c>
      <c r="D155" s="75" t="s">
        <v>183</v>
      </c>
      <c r="F155" s="77" t="s">
        <v>635</v>
      </c>
      <c r="G155" s="75" t="s">
        <v>166</v>
      </c>
      <c r="H155" s="94" t="s">
        <v>2</v>
      </c>
      <c r="I155" s="103" t="s">
        <v>597</v>
      </c>
      <c r="J155" s="77" t="s">
        <v>178</v>
      </c>
      <c r="K155" s="77" t="s">
        <v>179</v>
      </c>
      <c r="L155" s="77" t="s">
        <v>422</v>
      </c>
      <c r="M155" s="77">
        <v>39.860581000000003</v>
      </c>
      <c r="N155" s="77">
        <v>-75.783433000000002</v>
      </c>
      <c r="O155" s="77">
        <v>341</v>
      </c>
      <c r="Q155" s="78">
        <v>40071</v>
      </c>
      <c r="R155" s="77" t="s">
        <v>636</v>
      </c>
      <c r="S155" s="77" t="s">
        <v>637</v>
      </c>
      <c r="T155" s="75"/>
      <c r="U155" s="75"/>
      <c r="V155" s="75"/>
      <c r="W155" s="79"/>
      <c r="X155" s="80"/>
      <c r="Y155" s="81"/>
      <c r="Z155" s="75">
        <v>8.1</v>
      </c>
      <c r="AA155" s="81">
        <f t="shared" si="23"/>
        <v>4.8093750000000002</v>
      </c>
      <c r="AB155" s="81"/>
      <c r="AC155" s="75" t="s">
        <v>173</v>
      </c>
      <c r="AD155" s="75">
        <v>4.2</v>
      </c>
      <c r="AE155" s="81">
        <f t="shared" si="24"/>
        <v>6.234375</v>
      </c>
    </row>
    <row r="156" spans="1:39" s="77" customFormat="1">
      <c r="A156" s="75"/>
      <c r="B156" s="75"/>
      <c r="C156" s="76">
        <v>40164</v>
      </c>
      <c r="D156" s="75" t="s">
        <v>183</v>
      </c>
      <c r="F156" s="77" t="s">
        <v>638</v>
      </c>
      <c r="G156" s="75" t="s">
        <v>166</v>
      </c>
      <c r="H156" s="94" t="s">
        <v>2</v>
      </c>
      <c r="I156" s="103" t="s">
        <v>597</v>
      </c>
      <c r="J156" s="77" t="s">
        <v>178</v>
      </c>
      <c r="K156" s="77" t="s">
        <v>179</v>
      </c>
      <c r="L156" s="77" t="s">
        <v>426</v>
      </c>
      <c r="M156" s="77">
        <v>39.863286000000002</v>
      </c>
      <c r="N156" s="77">
        <v>-75.784515999999996</v>
      </c>
      <c r="O156" s="77">
        <v>341</v>
      </c>
      <c r="Q156" s="78">
        <v>40071</v>
      </c>
      <c r="R156" s="77" t="s">
        <v>639</v>
      </c>
      <c r="S156" s="77" t="s">
        <v>640</v>
      </c>
      <c r="T156" s="75"/>
      <c r="U156" s="75"/>
      <c r="V156" s="75"/>
      <c r="W156" s="79"/>
      <c r="X156" s="80"/>
      <c r="Y156" s="81"/>
      <c r="Z156" s="75">
        <v>8.0500000000000007</v>
      </c>
      <c r="AA156" s="81">
        <f t="shared" si="23"/>
        <v>4.7796874999999996</v>
      </c>
      <c r="AB156" s="81"/>
      <c r="AC156" s="75" t="s">
        <v>173</v>
      </c>
      <c r="AD156" s="75">
        <v>4.25</v>
      </c>
      <c r="AE156" s="81">
        <f t="shared" si="24"/>
        <v>6.30859375</v>
      </c>
    </row>
    <row r="157" spans="1:39" s="77" customFormat="1">
      <c r="A157" s="75"/>
      <c r="B157" s="75"/>
      <c r="C157" s="76">
        <v>40164</v>
      </c>
      <c r="D157" s="75" t="s">
        <v>183</v>
      </c>
      <c r="F157" s="77" t="s">
        <v>641</v>
      </c>
      <c r="G157" s="75" t="s">
        <v>166</v>
      </c>
      <c r="H157" s="94" t="s">
        <v>2</v>
      </c>
      <c r="I157" s="103" t="s">
        <v>597</v>
      </c>
      <c r="J157" s="77" t="s">
        <v>178</v>
      </c>
      <c r="K157" s="77" t="s">
        <v>179</v>
      </c>
      <c r="L157" s="77" t="s">
        <v>426</v>
      </c>
      <c r="M157" s="77">
        <v>39.863286000000002</v>
      </c>
      <c r="N157" s="77">
        <v>-75.784515999999996</v>
      </c>
      <c r="O157" s="77">
        <v>341</v>
      </c>
      <c r="Q157" s="78">
        <v>40071</v>
      </c>
      <c r="R157" s="77" t="s">
        <v>642</v>
      </c>
      <c r="S157" s="77" t="s">
        <v>643</v>
      </c>
      <c r="T157" s="75"/>
      <c r="U157" s="75"/>
      <c r="V157" s="75"/>
      <c r="W157" s="79"/>
      <c r="X157" s="80"/>
      <c r="Y157" s="81"/>
      <c r="Z157" s="75">
        <v>8.3000000000000007</v>
      </c>
      <c r="AA157" s="81">
        <f t="shared" si="23"/>
        <v>4.9281249999999996</v>
      </c>
      <c r="AB157" s="81"/>
      <c r="AC157" s="75" t="s">
        <v>173</v>
      </c>
      <c r="AD157" s="75">
        <v>4.5</v>
      </c>
      <c r="AE157" s="81">
        <f t="shared" si="24"/>
        <v>6.6796875</v>
      </c>
    </row>
    <row r="158" spans="1:39">
      <c r="A158" s="54"/>
      <c r="B158" s="54"/>
      <c r="C158" s="92">
        <v>40522</v>
      </c>
      <c r="D158" s="54" t="s">
        <v>183</v>
      </c>
      <c r="F158" t="s">
        <v>644</v>
      </c>
      <c r="G158" s="54" t="s">
        <v>185</v>
      </c>
      <c r="H158" s="89" t="s">
        <v>645</v>
      </c>
      <c r="I158" s="104" t="s">
        <v>646</v>
      </c>
      <c r="J158" t="s">
        <v>625</v>
      </c>
      <c r="K158" t="s">
        <v>626</v>
      </c>
      <c r="L158" s="104" t="s">
        <v>647</v>
      </c>
      <c r="M158">
        <v>41.53472</v>
      </c>
      <c r="N158">
        <v>-75.958330000000004</v>
      </c>
      <c r="O158" s="77"/>
      <c r="P158" s="77" t="s">
        <v>648</v>
      </c>
      <c r="Q158" s="85">
        <v>40387</v>
      </c>
      <c r="R158" t="s">
        <v>649</v>
      </c>
      <c r="S158" t="s">
        <v>650</v>
      </c>
      <c r="T158" s="54"/>
      <c r="U158" s="54"/>
      <c r="V158" s="54"/>
      <c r="W158" s="86"/>
      <c r="X158" s="87"/>
      <c r="Y158" s="55"/>
      <c r="Z158" s="54">
        <v>8.9</v>
      </c>
      <c r="AA158" s="55">
        <f t="shared" si="23"/>
        <v>5.2843749999999998</v>
      </c>
      <c r="AB158" s="55"/>
      <c r="AC158" s="54" t="s">
        <v>173</v>
      </c>
      <c r="AD158" s="54">
        <v>4.0999999999999996</v>
      </c>
      <c r="AE158" s="55">
        <f t="shared" si="24"/>
        <v>6.0859374999999991</v>
      </c>
      <c r="AF158">
        <v>37.122969837587007</v>
      </c>
      <c r="AG158">
        <v>6.6059999999999999</v>
      </c>
      <c r="AH158">
        <v>21.6</v>
      </c>
      <c r="AI158" t="s">
        <v>649</v>
      </c>
      <c r="AJ158" s="88">
        <v>40390</v>
      </c>
    </row>
    <row r="159" spans="1:39">
      <c r="A159" s="54"/>
      <c r="B159" s="54"/>
      <c r="C159" s="54"/>
      <c r="D159" s="54" t="s">
        <v>183</v>
      </c>
      <c r="F159" t="s">
        <v>651</v>
      </c>
      <c r="G159" s="54" t="s">
        <v>185</v>
      </c>
      <c r="H159" s="89" t="s">
        <v>645</v>
      </c>
      <c r="I159" s="104" t="s">
        <v>646</v>
      </c>
      <c r="J159" t="s">
        <v>625</v>
      </c>
      <c r="K159" t="s">
        <v>626</v>
      </c>
      <c r="L159" s="104" t="s">
        <v>647</v>
      </c>
      <c r="M159">
        <v>41.53472</v>
      </c>
      <c r="N159">
        <v>-75.958330000000004</v>
      </c>
      <c r="O159" s="77"/>
      <c r="P159" s="77" t="s">
        <v>652</v>
      </c>
      <c r="Q159" s="85">
        <v>40387</v>
      </c>
      <c r="R159" t="s">
        <v>556</v>
      </c>
      <c r="S159" t="s">
        <v>556</v>
      </c>
      <c r="T159" s="54"/>
      <c r="U159" s="54"/>
      <c r="V159" s="54"/>
      <c r="W159" s="86"/>
      <c r="X159" s="87"/>
      <c r="Y159" s="55"/>
      <c r="Z159" s="54">
        <v>7.2</v>
      </c>
      <c r="AA159" s="55">
        <f t="shared" si="23"/>
        <v>4.2749999999999995</v>
      </c>
      <c r="AB159" s="55"/>
      <c r="AC159" s="54" t="s">
        <v>173</v>
      </c>
      <c r="AD159" s="54">
        <v>4</v>
      </c>
      <c r="AE159" s="55">
        <f t="shared" si="24"/>
        <v>5.9375</v>
      </c>
    </row>
    <row r="160" spans="1:39">
      <c r="A160" s="54"/>
      <c r="B160" s="54"/>
      <c r="C160" s="54"/>
      <c r="D160" s="54" t="s">
        <v>183</v>
      </c>
      <c r="F160" t="s">
        <v>653</v>
      </c>
      <c r="G160" s="54" t="s">
        <v>185</v>
      </c>
      <c r="H160" s="89" t="s">
        <v>645</v>
      </c>
      <c r="I160" s="104" t="s">
        <v>646</v>
      </c>
      <c r="J160" t="s">
        <v>625</v>
      </c>
      <c r="K160" t="s">
        <v>626</v>
      </c>
      <c r="L160" s="104" t="s">
        <v>647</v>
      </c>
      <c r="M160">
        <v>41.53472</v>
      </c>
      <c r="N160">
        <v>-75.958330000000004</v>
      </c>
      <c r="O160" s="77"/>
      <c r="P160" s="77" t="s">
        <v>654</v>
      </c>
      <c r="Q160" s="85">
        <v>40387</v>
      </c>
      <c r="R160" t="s">
        <v>655</v>
      </c>
      <c r="S160" t="s">
        <v>656</v>
      </c>
      <c r="T160" s="54"/>
      <c r="U160" s="54"/>
      <c r="V160" s="54"/>
      <c r="W160" s="86"/>
      <c r="X160" s="87"/>
      <c r="Y160" s="55"/>
      <c r="Z160" s="54">
        <v>7.8</v>
      </c>
      <c r="AA160" s="55">
        <f t="shared" si="23"/>
        <v>4.6312499999999996</v>
      </c>
      <c r="AB160" s="55"/>
      <c r="AC160" s="54" t="s">
        <v>173</v>
      </c>
      <c r="AD160" s="54">
        <v>4.3</v>
      </c>
      <c r="AE160" s="55">
        <f t="shared" si="24"/>
        <v>6.3828125</v>
      </c>
    </row>
    <row r="161" spans="1:39">
      <c r="A161" s="54"/>
      <c r="B161" s="54"/>
      <c r="C161" s="54"/>
      <c r="D161" s="54" t="s">
        <v>183</v>
      </c>
      <c r="F161" t="s">
        <v>657</v>
      </c>
      <c r="G161" s="54" t="s">
        <v>166</v>
      </c>
      <c r="H161" s="89" t="s">
        <v>2</v>
      </c>
      <c r="I161" s="103" t="s">
        <v>646</v>
      </c>
      <c r="J161" s="77" t="s">
        <v>178</v>
      </c>
      <c r="K161" s="77" t="s">
        <v>401</v>
      </c>
      <c r="L161" t="s">
        <v>541</v>
      </c>
      <c r="M161">
        <v>40.213372999999997</v>
      </c>
      <c r="N161">
        <v>-75.805316000000005</v>
      </c>
      <c r="O161">
        <v>613</v>
      </c>
      <c r="P161" t="s">
        <v>658</v>
      </c>
      <c r="Q161" s="85">
        <v>40418</v>
      </c>
      <c r="R161" s="77" t="s">
        <v>659</v>
      </c>
      <c r="S161" t="s">
        <v>660</v>
      </c>
      <c r="T161" s="54"/>
      <c r="U161" s="54"/>
      <c r="V161" s="54"/>
      <c r="W161" s="86"/>
      <c r="X161" s="87"/>
      <c r="Y161" s="55"/>
      <c r="Z161" s="54">
        <v>7.7</v>
      </c>
      <c r="AA161" s="55">
        <f t="shared" si="23"/>
        <v>4.5718749999999995</v>
      </c>
      <c r="AB161" s="55"/>
      <c r="AC161" s="54" t="s">
        <v>173</v>
      </c>
      <c r="AD161" s="54">
        <v>4.2</v>
      </c>
      <c r="AE161" s="55">
        <f t="shared" si="24"/>
        <v>6.234375</v>
      </c>
    </row>
    <row r="162" spans="1:39">
      <c r="A162" s="54"/>
      <c r="B162" s="54"/>
      <c r="C162" s="54"/>
      <c r="D162" s="54" t="s">
        <v>183</v>
      </c>
      <c r="F162" t="s">
        <v>661</v>
      </c>
      <c r="G162" s="54" t="s">
        <v>166</v>
      </c>
      <c r="H162" s="89" t="s">
        <v>2</v>
      </c>
      <c r="I162" s="103" t="s">
        <v>646</v>
      </c>
      <c r="J162" s="77" t="s">
        <v>178</v>
      </c>
      <c r="K162" s="77" t="s">
        <v>401</v>
      </c>
      <c r="L162" t="s">
        <v>541</v>
      </c>
      <c r="M162" s="77">
        <v>40.205432000000002</v>
      </c>
      <c r="N162" s="77">
        <v>-75.778878000000006</v>
      </c>
      <c r="O162">
        <v>515</v>
      </c>
      <c r="P162" t="s">
        <v>662</v>
      </c>
      <c r="Q162" s="85">
        <v>40426</v>
      </c>
      <c r="R162" s="77" t="s">
        <v>663</v>
      </c>
      <c r="S162" t="s">
        <v>664</v>
      </c>
      <c r="T162" s="54"/>
      <c r="U162" s="54"/>
      <c r="V162" s="54"/>
      <c r="W162" s="86"/>
      <c r="X162" s="87"/>
      <c r="Y162" s="55"/>
      <c r="Z162" s="54">
        <v>7.4</v>
      </c>
      <c r="AA162" s="55">
        <f t="shared" si="23"/>
        <v>4.3937499999999998</v>
      </c>
      <c r="AB162" s="55"/>
      <c r="AC162" s="54" t="s">
        <v>173</v>
      </c>
      <c r="AD162" s="54">
        <v>3.9</v>
      </c>
      <c r="AE162" s="55">
        <f t="shared" si="24"/>
        <v>5.7890625</v>
      </c>
    </row>
    <row r="163" spans="1:39">
      <c r="A163" s="54"/>
      <c r="B163" s="54"/>
      <c r="C163" s="54"/>
      <c r="D163" s="54" t="s">
        <v>183</v>
      </c>
      <c r="F163" t="s">
        <v>665</v>
      </c>
      <c r="G163" s="54" t="s">
        <v>166</v>
      </c>
      <c r="H163" s="89" t="s">
        <v>2</v>
      </c>
      <c r="I163" s="103" t="s">
        <v>646</v>
      </c>
      <c r="J163" t="s">
        <v>299</v>
      </c>
      <c r="K163" t="s">
        <v>513</v>
      </c>
      <c r="L163" t="s">
        <v>553</v>
      </c>
      <c r="M163">
        <v>34.759602999999998</v>
      </c>
      <c r="N163">
        <v>-83.452924999999993</v>
      </c>
      <c r="O163">
        <v>1766</v>
      </c>
      <c r="P163" t="s">
        <v>666</v>
      </c>
      <c r="Q163" s="85">
        <v>40433</v>
      </c>
      <c r="R163" s="77"/>
      <c r="S163" t="s">
        <v>667</v>
      </c>
      <c r="T163" s="54">
        <v>112</v>
      </c>
      <c r="U163" s="54">
        <v>122</v>
      </c>
      <c r="V163" s="54">
        <v>0.95499999999999996</v>
      </c>
      <c r="W163" s="86">
        <f>T163/V163</f>
        <v>117.27748691099477</v>
      </c>
      <c r="X163" s="87"/>
      <c r="Y163" s="55"/>
      <c r="Z163" s="54">
        <v>8.1</v>
      </c>
      <c r="AA163" s="55">
        <f t="shared" si="23"/>
        <v>4.8093750000000002</v>
      </c>
      <c r="AB163" s="55"/>
      <c r="AC163" s="54" t="s">
        <v>173</v>
      </c>
      <c r="AD163" s="54">
        <v>4.2</v>
      </c>
      <c r="AE163" s="55">
        <f t="shared" si="24"/>
        <v>6.234375</v>
      </c>
    </row>
    <row r="164" spans="1:39">
      <c r="A164" s="54"/>
      <c r="B164" s="54"/>
      <c r="C164" s="92">
        <v>40522</v>
      </c>
      <c r="D164" s="54" t="s">
        <v>183</v>
      </c>
      <c r="F164" t="s">
        <v>668</v>
      </c>
      <c r="G164" s="54" t="s">
        <v>166</v>
      </c>
      <c r="H164" s="89" t="s">
        <v>2</v>
      </c>
      <c r="I164" s="103" t="s">
        <v>646</v>
      </c>
      <c r="J164" t="s">
        <v>299</v>
      </c>
      <c r="K164" t="s">
        <v>513</v>
      </c>
      <c r="L164" t="s">
        <v>553</v>
      </c>
      <c r="M164">
        <v>34.759602999999998</v>
      </c>
      <c r="N164">
        <v>-83.452924999999993</v>
      </c>
      <c r="O164">
        <v>1766</v>
      </c>
      <c r="P164" t="s">
        <v>669</v>
      </c>
      <c r="Q164" s="85">
        <v>40433</v>
      </c>
      <c r="R164" s="77" t="s">
        <v>670</v>
      </c>
      <c r="S164" t="s">
        <v>671</v>
      </c>
      <c r="T164" s="54"/>
      <c r="U164" s="54"/>
      <c r="V164" s="54"/>
      <c r="W164" s="86"/>
      <c r="X164" s="87"/>
      <c r="Y164" s="55"/>
      <c r="Z164" s="54">
        <v>8.4499999999999993</v>
      </c>
      <c r="AA164" s="55">
        <f t="shared" si="23"/>
        <v>5.0171874999999995</v>
      </c>
      <c r="AB164" s="55"/>
      <c r="AC164" s="54" t="s">
        <v>173</v>
      </c>
      <c r="AD164" s="54">
        <v>4.05</v>
      </c>
      <c r="AE164" s="55">
        <f t="shared" si="24"/>
        <v>6.01171875</v>
      </c>
      <c r="AF164">
        <v>35.460992907801419</v>
      </c>
      <c r="AG164">
        <v>6.3840000000000003</v>
      </c>
      <c r="AH164">
        <v>23.4</v>
      </c>
      <c r="AI164" s="77" t="s">
        <v>670</v>
      </c>
      <c r="AJ164" s="88">
        <v>40433</v>
      </c>
    </row>
    <row r="165" spans="1:39">
      <c r="A165" s="54" t="s">
        <v>202</v>
      </c>
      <c r="B165" s="54"/>
      <c r="C165" s="92">
        <v>40522</v>
      </c>
      <c r="D165" s="54" t="s">
        <v>183</v>
      </c>
      <c r="F165" t="s">
        <v>672</v>
      </c>
      <c r="G165" s="54" t="s">
        <v>166</v>
      </c>
      <c r="H165" s="89" t="s">
        <v>2</v>
      </c>
      <c r="I165" s="103" t="s">
        <v>646</v>
      </c>
      <c r="J165" t="s">
        <v>299</v>
      </c>
      <c r="K165" t="s">
        <v>513</v>
      </c>
      <c r="L165" t="s">
        <v>553</v>
      </c>
      <c r="M165">
        <v>34.759602999999998</v>
      </c>
      <c r="N165">
        <v>-83.452924999999993</v>
      </c>
      <c r="O165">
        <v>1766</v>
      </c>
      <c r="P165" t="s">
        <v>669</v>
      </c>
      <c r="Q165" s="85">
        <v>40433</v>
      </c>
      <c r="R165" s="77" t="s">
        <v>673</v>
      </c>
      <c r="S165" t="s">
        <v>674</v>
      </c>
      <c r="T165" s="54"/>
      <c r="U165" s="54"/>
      <c r="V165" s="54"/>
      <c r="W165" s="86"/>
      <c r="X165" s="87"/>
      <c r="Y165" s="55"/>
      <c r="Z165" s="54">
        <v>8.1</v>
      </c>
      <c r="AA165" s="55">
        <f t="shared" si="23"/>
        <v>4.8093750000000002</v>
      </c>
      <c r="AB165" s="55"/>
      <c r="AC165" s="54" t="s">
        <v>173</v>
      </c>
      <c r="AD165" s="54">
        <v>3.8</v>
      </c>
      <c r="AE165" s="55">
        <f t="shared" si="24"/>
        <v>5.640625</v>
      </c>
      <c r="AF165">
        <v>36.409822184589331</v>
      </c>
      <c r="AG165">
        <v>6.15</v>
      </c>
      <c r="AH165">
        <v>22.6</v>
      </c>
      <c r="AI165" s="77" t="s">
        <v>673</v>
      </c>
      <c r="AJ165" s="88">
        <v>40433</v>
      </c>
    </row>
    <row r="166" spans="1:39">
      <c r="A166" s="54" t="s">
        <v>388</v>
      </c>
      <c r="B166" s="54" t="s">
        <v>164</v>
      </c>
      <c r="C166" s="54"/>
      <c r="D166" s="54" t="s">
        <v>164</v>
      </c>
      <c r="F166" t="s">
        <v>675</v>
      </c>
      <c r="G166" s="54" t="s">
        <v>676</v>
      </c>
      <c r="H166" s="89" t="s">
        <v>2</v>
      </c>
      <c r="I166" t="s">
        <v>597</v>
      </c>
      <c r="J166" t="s">
        <v>625</v>
      </c>
      <c r="K166" t="s">
        <v>626</v>
      </c>
      <c r="L166" t="s">
        <v>627</v>
      </c>
      <c r="M166">
        <v>41.535072999999997</v>
      </c>
      <c r="N166">
        <v>-75.959218000000007</v>
      </c>
      <c r="O166">
        <v>601</v>
      </c>
      <c r="P166" t="s">
        <v>677</v>
      </c>
      <c r="Q166" s="85">
        <v>35664</v>
      </c>
      <c r="R166" t="s">
        <v>678</v>
      </c>
      <c r="T166" s="54"/>
      <c r="U166" s="54"/>
      <c r="V166" s="54"/>
      <c r="W166" s="86"/>
      <c r="X166" s="87"/>
      <c r="Y166" s="55"/>
      <c r="Z166" s="54"/>
      <c r="AA166" s="55"/>
      <c r="AB166" s="55"/>
      <c r="AC166" s="54"/>
      <c r="AD166" s="54"/>
      <c r="AE166" s="55"/>
    </row>
    <row r="167" spans="1:39">
      <c r="A167" s="54" t="s">
        <v>388</v>
      </c>
      <c r="B167" s="54" t="s">
        <v>164</v>
      </c>
      <c r="C167" s="54"/>
      <c r="D167" s="54" t="s">
        <v>164</v>
      </c>
      <c r="F167" t="s">
        <v>679</v>
      </c>
      <c r="G167" s="54" t="s">
        <v>676</v>
      </c>
      <c r="H167" s="89" t="s">
        <v>2</v>
      </c>
      <c r="I167" t="s">
        <v>597</v>
      </c>
      <c r="J167" t="s">
        <v>625</v>
      </c>
      <c r="K167" t="s">
        <v>626</v>
      </c>
      <c r="L167" t="s">
        <v>627</v>
      </c>
      <c r="M167">
        <v>41.535072999999997</v>
      </c>
      <c r="N167">
        <v>-75.959218000000007</v>
      </c>
      <c r="O167">
        <v>601</v>
      </c>
      <c r="P167" t="s">
        <v>677</v>
      </c>
      <c r="Q167" s="85">
        <v>35664</v>
      </c>
      <c r="R167" t="s">
        <v>678</v>
      </c>
      <c r="T167" s="54"/>
      <c r="U167" s="54"/>
      <c r="V167" s="54"/>
      <c r="W167" s="86"/>
      <c r="X167" s="87"/>
      <c r="Y167" s="55"/>
      <c r="Z167" s="54"/>
      <c r="AA167" s="55"/>
      <c r="AB167" s="55"/>
      <c r="AC167" s="54"/>
      <c r="AD167" s="54"/>
      <c r="AE167" s="55"/>
    </row>
    <row r="168" spans="1:39">
      <c r="A168" s="54" t="s">
        <v>388</v>
      </c>
      <c r="B168" s="54" t="s">
        <v>164</v>
      </c>
      <c r="C168" s="54"/>
      <c r="D168" s="54" t="s">
        <v>164</v>
      </c>
      <c r="F168" t="s">
        <v>680</v>
      </c>
      <c r="G168" s="54" t="s">
        <v>676</v>
      </c>
      <c r="H168" s="89" t="s">
        <v>2</v>
      </c>
      <c r="I168" t="s">
        <v>597</v>
      </c>
      <c r="J168" t="s">
        <v>625</v>
      </c>
      <c r="K168" t="s">
        <v>626</v>
      </c>
      <c r="L168" t="s">
        <v>627</v>
      </c>
      <c r="M168">
        <v>41.609442999999999</v>
      </c>
      <c r="N168">
        <v>-76.048503999999994</v>
      </c>
      <c r="O168">
        <v>619</v>
      </c>
      <c r="P168" t="s">
        <v>681</v>
      </c>
      <c r="Q168" s="85">
        <v>35663</v>
      </c>
      <c r="R168" t="s">
        <v>678</v>
      </c>
      <c r="T168" s="54"/>
      <c r="U168" s="54"/>
      <c r="V168" s="54"/>
      <c r="W168" s="86"/>
      <c r="X168" s="87"/>
      <c r="Y168" s="55"/>
      <c r="Z168" s="54"/>
      <c r="AA168" s="55"/>
      <c r="AB168" s="55"/>
      <c r="AC168" s="54"/>
      <c r="AD168" s="54"/>
      <c r="AE168" s="55"/>
    </row>
    <row r="169" spans="1:39">
      <c r="A169" s="54"/>
      <c r="B169" s="54"/>
      <c r="C169" s="54"/>
      <c r="D169" s="54" t="s">
        <v>164</v>
      </c>
      <c r="F169" t="s">
        <v>682</v>
      </c>
      <c r="G169" s="54" t="s">
        <v>676</v>
      </c>
      <c r="H169" s="89" t="s">
        <v>2</v>
      </c>
      <c r="I169" t="s">
        <v>597</v>
      </c>
      <c r="J169" t="s">
        <v>625</v>
      </c>
      <c r="K169" t="s">
        <v>626</v>
      </c>
      <c r="L169" t="s">
        <v>627</v>
      </c>
      <c r="M169">
        <v>41.609442999999999</v>
      </c>
      <c r="N169">
        <v>-76.048503999999994</v>
      </c>
      <c r="O169">
        <v>619</v>
      </c>
      <c r="P169" t="s">
        <v>681</v>
      </c>
      <c r="Q169" s="85">
        <v>35663</v>
      </c>
      <c r="R169" t="s">
        <v>678</v>
      </c>
      <c r="T169" s="54"/>
      <c r="U169" s="54"/>
      <c r="V169" s="54"/>
      <c r="W169" s="86"/>
      <c r="X169" s="87"/>
      <c r="Y169" s="55"/>
      <c r="Z169" s="54"/>
      <c r="AA169" s="55"/>
      <c r="AB169" s="55"/>
      <c r="AC169" s="54"/>
      <c r="AD169" s="54"/>
      <c r="AE169" s="55"/>
    </row>
    <row r="170" spans="1:39">
      <c r="A170" s="54"/>
      <c r="B170" s="54"/>
      <c r="C170" s="54"/>
      <c r="D170" s="54" t="s">
        <v>296</v>
      </c>
      <c r="F170" t="s">
        <v>683</v>
      </c>
      <c r="G170" s="54" t="s">
        <v>166</v>
      </c>
      <c r="H170" s="89" t="s">
        <v>2</v>
      </c>
      <c r="I170" t="s">
        <v>646</v>
      </c>
      <c r="L170" t="s">
        <v>301</v>
      </c>
      <c r="M170">
        <v>33.061042999999998</v>
      </c>
      <c r="N170">
        <v>-81.576606999999996</v>
      </c>
      <c r="O170">
        <v>76</v>
      </c>
      <c r="Q170" s="85">
        <v>36414</v>
      </c>
      <c r="R170" t="s">
        <v>623</v>
      </c>
      <c r="T170" s="54">
        <v>121</v>
      </c>
      <c r="U170" s="54">
        <v>130</v>
      </c>
      <c r="V170" s="54">
        <v>1.0349999999999999</v>
      </c>
      <c r="W170" s="86">
        <f t="shared" ref="W170:W175" si="25">T170/V170</f>
        <v>116.90821256038649</v>
      </c>
      <c r="X170" s="87"/>
      <c r="Y170" s="55"/>
      <c r="Z170" s="54">
        <v>9.1</v>
      </c>
      <c r="AA170" s="55">
        <f t="shared" ref="AA170:AA175" si="26">((1/1.6)*Z170)*0.95</f>
        <v>5.4031250000000002</v>
      </c>
      <c r="AB170" s="55"/>
      <c r="AC170" s="54"/>
      <c r="AD170" s="54"/>
      <c r="AE170" s="55"/>
      <c r="AF170">
        <v>48.94</v>
      </c>
      <c r="AG170">
        <v>7.85</v>
      </c>
      <c r="AH170">
        <v>27</v>
      </c>
      <c r="AJ170" s="88">
        <v>36414</v>
      </c>
      <c r="AK170">
        <v>1218</v>
      </c>
      <c r="AL170" t="s">
        <v>684</v>
      </c>
      <c r="AM170" t="s">
        <v>685</v>
      </c>
    </row>
    <row r="171" spans="1:39">
      <c r="A171" s="54"/>
      <c r="B171" s="54"/>
      <c r="C171" s="54"/>
      <c r="D171" s="54" t="s">
        <v>296</v>
      </c>
      <c r="F171" t="s">
        <v>686</v>
      </c>
      <c r="G171" s="54" t="s">
        <v>166</v>
      </c>
      <c r="H171" s="89" t="s">
        <v>2</v>
      </c>
      <c r="I171" t="s">
        <v>646</v>
      </c>
      <c r="L171" t="s">
        <v>301</v>
      </c>
      <c r="M171">
        <v>33.061042999999998</v>
      </c>
      <c r="N171">
        <v>-81.576606999999996</v>
      </c>
      <c r="O171">
        <v>76</v>
      </c>
      <c r="P171" t="s">
        <v>687</v>
      </c>
      <c r="Q171" s="85">
        <v>36414</v>
      </c>
      <c r="R171" t="s">
        <v>303</v>
      </c>
      <c r="T171" s="54">
        <v>111</v>
      </c>
      <c r="U171" s="54">
        <v>110</v>
      </c>
      <c r="V171" s="54">
        <v>0.89</v>
      </c>
      <c r="W171" s="86">
        <f t="shared" si="25"/>
        <v>124.71910112359551</v>
      </c>
      <c r="X171" s="87"/>
      <c r="Y171" s="55"/>
      <c r="Z171" s="54">
        <v>7.7</v>
      </c>
      <c r="AA171" s="55">
        <f t="shared" si="26"/>
        <v>4.5718749999999995</v>
      </c>
      <c r="AB171" s="55"/>
      <c r="AC171" s="54"/>
      <c r="AD171" s="54"/>
      <c r="AE171" s="55"/>
    </row>
    <row r="172" spans="1:39">
      <c r="A172" s="54"/>
      <c r="B172" s="54"/>
      <c r="C172" s="54"/>
      <c r="D172" s="54" t="s">
        <v>296</v>
      </c>
      <c r="F172" t="s">
        <v>688</v>
      </c>
      <c r="G172" s="54" t="s">
        <v>166</v>
      </c>
      <c r="H172" s="89" t="s">
        <v>2</v>
      </c>
      <c r="I172" t="s">
        <v>646</v>
      </c>
      <c r="L172" t="s">
        <v>301</v>
      </c>
      <c r="M172">
        <v>33.061042999999998</v>
      </c>
      <c r="N172">
        <v>-81.576606999999996</v>
      </c>
      <c r="O172">
        <v>76</v>
      </c>
      <c r="P172" t="s">
        <v>689</v>
      </c>
      <c r="Q172" s="85">
        <v>36414</v>
      </c>
      <c r="R172" t="s">
        <v>303</v>
      </c>
      <c r="T172" s="54">
        <v>115</v>
      </c>
      <c r="U172" s="54">
        <v>125</v>
      </c>
      <c r="V172" s="54">
        <v>0.93</v>
      </c>
      <c r="W172" s="86">
        <f t="shared" si="25"/>
        <v>123.65591397849462</v>
      </c>
      <c r="X172" s="87"/>
      <c r="Y172" s="55"/>
      <c r="Z172" s="54">
        <v>8.5500000000000007</v>
      </c>
      <c r="AA172" s="55">
        <f t="shared" si="26"/>
        <v>5.0765624999999996</v>
      </c>
      <c r="AB172" s="55"/>
      <c r="AC172" s="54"/>
      <c r="AD172" s="54"/>
      <c r="AE172" s="55"/>
    </row>
    <row r="173" spans="1:39">
      <c r="A173" s="54"/>
      <c r="B173" s="54"/>
      <c r="C173" s="54"/>
      <c r="D173" s="54" t="s">
        <v>296</v>
      </c>
      <c r="F173" t="s">
        <v>690</v>
      </c>
      <c r="G173" s="54" t="s">
        <v>166</v>
      </c>
      <c r="H173" s="89" t="s">
        <v>2</v>
      </c>
      <c r="I173" t="s">
        <v>646</v>
      </c>
      <c r="L173" t="s">
        <v>301</v>
      </c>
      <c r="M173">
        <v>33.061042999999998</v>
      </c>
      <c r="N173">
        <v>-81.576606999999996</v>
      </c>
      <c r="O173">
        <v>76</v>
      </c>
      <c r="P173" t="s">
        <v>691</v>
      </c>
      <c r="Q173" s="85">
        <v>36414</v>
      </c>
      <c r="R173" t="s">
        <v>303</v>
      </c>
      <c r="T173" s="54">
        <v>115</v>
      </c>
      <c r="U173" s="54">
        <v>124</v>
      </c>
      <c r="V173" s="54">
        <v>0.93</v>
      </c>
      <c r="W173" s="86">
        <f t="shared" si="25"/>
        <v>123.65591397849462</v>
      </c>
      <c r="X173" s="87"/>
      <c r="Y173" s="55"/>
      <c r="Z173" s="54">
        <v>8.3000000000000007</v>
      </c>
      <c r="AA173" s="55">
        <f t="shared" si="26"/>
        <v>4.9281249999999996</v>
      </c>
      <c r="AB173" s="55"/>
      <c r="AC173" s="54"/>
      <c r="AD173" s="54"/>
      <c r="AE173" s="55"/>
    </row>
    <row r="174" spans="1:39">
      <c r="A174" s="54"/>
      <c r="B174" s="54"/>
      <c r="C174" s="54"/>
      <c r="D174" s="54" t="s">
        <v>296</v>
      </c>
      <c r="F174" t="s">
        <v>692</v>
      </c>
      <c r="G174" s="54" t="s">
        <v>166</v>
      </c>
      <c r="H174" s="89" t="s">
        <v>2</v>
      </c>
      <c r="I174" t="s">
        <v>646</v>
      </c>
      <c r="L174" t="s">
        <v>301</v>
      </c>
      <c r="M174">
        <v>33.061042999999998</v>
      </c>
      <c r="N174">
        <v>-81.576606999999996</v>
      </c>
      <c r="O174">
        <v>76</v>
      </c>
      <c r="P174" t="s">
        <v>693</v>
      </c>
      <c r="Q174" s="85">
        <v>36414</v>
      </c>
      <c r="R174" t="s">
        <v>303</v>
      </c>
      <c r="T174" s="54">
        <v>113</v>
      </c>
      <c r="U174" s="54">
        <v>122</v>
      </c>
      <c r="V174" s="54">
        <v>0.96</v>
      </c>
      <c r="W174" s="86">
        <f t="shared" si="25"/>
        <v>117.70833333333334</v>
      </c>
      <c r="X174" s="87"/>
      <c r="Y174" s="55"/>
      <c r="Z174" s="54">
        <v>8</v>
      </c>
      <c r="AA174" s="55">
        <f t="shared" si="26"/>
        <v>4.75</v>
      </c>
      <c r="AB174" s="55"/>
      <c r="AC174" s="54"/>
      <c r="AD174" s="54"/>
      <c r="AE174" s="55"/>
    </row>
    <row r="175" spans="1:39">
      <c r="A175" s="54"/>
      <c r="B175" s="54"/>
      <c r="C175" s="54"/>
      <c r="D175" s="54" t="s">
        <v>296</v>
      </c>
      <c r="F175" t="s">
        <v>694</v>
      </c>
      <c r="G175" s="54" t="s">
        <v>166</v>
      </c>
      <c r="H175" s="89" t="s">
        <v>2</v>
      </c>
      <c r="I175" t="s">
        <v>646</v>
      </c>
      <c r="L175" t="s">
        <v>695</v>
      </c>
      <c r="M175">
        <v>32.973733000000003</v>
      </c>
      <c r="N175">
        <v>-81.496632000000005</v>
      </c>
      <c r="O175">
        <v>58</v>
      </c>
      <c r="Q175" s="85">
        <v>36414</v>
      </c>
      <c r="R175" t="s">
        <v>303</v>
      </c>
      <c r="T175" s="54">
        <v>114</v>
      </c>
      <c r="U175" s="54">
        <v>123</v>
      </c>
      <c r="V175" s="54">
        <v>0.9</v>
      </c>
      <c r="W175" s="86">
        <f t="shared" si="25"/>
        <v>126.66666666666666</v>
      </c>
      <c r="X175" s="87"/>
      <c r="Y175" s="55"/>
      <c r="Z175" s="54">
        <v>8.1</v>
      </c>
      <c r="AA175" s="55">
        <f t="shared" si="26"/>
        <v>4.8093750000000002</v>
      </c>
      <c r="AB175" s="55"/>
      <c r="AC175" s="54"/>
      <c r="AD175" s="54"/>
      <c r="AE175" s="55"/>
    </row>
    <row r="176" spans="1:39" s="77" customFormat="1">
      <c r="A176" s="75"/>
      <c r="B176" s="75"/>
      <c r="C176" s="75"/>
      <c r="D176" s="75"/>
      <c r="G176" s="75"/>
      <c r="H176" s="94"/>
      <c r="I176" s="103"/>
      <c r="J176" s="103"/>
      <c r="K176" s="103"/>
      <c r="Q176" s="78"/>
      <c r="T176" s="90">
        <f>AVERAGE(T144:T175)</f>
        <v>108.46666666666667</v>
      </c>
      <c r="U176" s="90">
        <f>AVERAGE(U144:U175)</f>
        <v>115.86666666666666</v>
      </c>
      <c r="V176" s="90">
        <f>AVERAGE(V144:V175)</f>
        <v>0.93200000000000016</v>
      </c>
      <c r="W176" s="90">
        <f>AVERAGE(W144:W175)</f>
        <v>116.38181768429972</v>
      </c>
      <c r="X176" s="80"/>
      <c r="Y176" s="81"/>
      <c r="Z176" s="91" t="s">
        <v>696</v>
      </c>
      <c r="AA176" s="90">
        <f>AVERAGE(AA144:AA175)</f>
        <v>4.753298611111112</v>
      </c>
      <c r="AB176" s="81"/>
      <c r="AC176" s="75"/>
      <c r="AD176" s="75"/>
      <c r="AE176" s="90">
        <f>AVERAGE(AE144:AE175)</f>
        <v>6.172526041666667</v>
      </c>
      <c r="AJ176" s="82"/>
    </row>
    <row r="177" spans="1:31" s="69" customFormat="1" ht="18">
      <c r="A177" s="66" t="s">
        <v>697</v>
      </c>
      <c r="B177" s="67"/>
      <c r="C177" s="68"/>
      <c r="D177" s="67"/>
      <c r="G177" s="67"/>
      <c r="H177" s="70"/>
      <c r="Q177" s="71"/>
      <c r="T177" s="67"/>
      <c r="U177" s="67"/>
      <c r="V177" s="67"/>
      <c r="W177" s="72"/>
      <c r="X177" s="73"/>
      <c r="Y177" s="74"/>
      <c r="Z177" s="67"/>
      <c r="AA177" s="74"/>
      <c r="AB177" s="74"/>
      <c r="AC177" s="67"/>
      <c r="AD177" s="67"/>
      <c r="AE177" s="74"/>
    </row>
    <row r="178" spans="1:31">
      <c r="A178" s="54" t="s">
        <v>388</v>
      </c>
      <c r="B178" s="54" t="s">
        <v>164</v>
      </c>
      <c r="C178" s="54"/>
      <c r="D178" s="54" t="s">
        <v>164</v>
      </c>
      <c r="F178" t="s">
        <v>698</v>
      </c>
      <c r="G178" s="54" t="s">
        <v>204</v>
      </c>
      <c r="H178" s="89" t="s">
        <v>2</v>
      </c>
      <c r="I178" t="s">
        <v>597</v>
      </c>
      <c r="J178" s="77" t="s">
        <v>178</v>
      </c>
      <c r="K178" s="77" t="s">
        <v>616</v>
      </c>
      <c r="L178" t="s">
        <v>617</v>
      </c>
      <c r="M178">
        <v>41.988515999999997</v>
      </c>
      <c r="N178">
        <v>-76.496713</v>
      </c>
      <c r="O178">
        <v>749</v>
      </c>
      <c r="P178" t="s">
        <v>618</v>
      </c>
      <c r="Q178" s="85">
        <v>35286</v>
      </c>
      <c r="T178" s="54"/>
      <c r="U178" s="54"/>
      <c r="V178" s="54"/>
      <c r="W178" s="86"/>
      <c r="X178" s="87"/>
      <c r="Y178" s="55">
        <v>2.5</v>
      </c>
      <c r="Z178" s="54"/>
      <c r="AA178" s="55"/>
      <c r="AB178" s="55"/>
      <c r="AC178" s="54" t="s">
        <v>335</v>
      </c>
      <c r="AD178" s="54"/>
      <c r="AE178" s="55"/>
    </row>
    <row r="179" spans="1:31">
      <c r="A179" s="54" t="s">
        <v>388</v>
      </c>
      <c r="B179" s="54" t="s">
        <v>164</v>
      </c>
      <c r="C179" s="54"/>
      <c r="D179" s="54" t="s">
        <v>164</v>
      </c>
      <c r="F179" t="s">
        <v>699</v>
      </c>
      <c r="G179" s="54" t="s">
        <v>204</v>
      </c>
      <c r="H179" s="89" t="s">
        <v>2</v>
      </c>
      <c r="I179" t="s">
        <v>597</v>
      </c>
      <c r="J179" s="77" t="s">
        <v>178</v>
      </c>
      <c r="K179" s="77" t="s">
        <v>616</v>
      </c>
      <c r="L179" t="s">
        <v>617</v>
      </c>
      <c r="M179">
        <v>41.988515999999997</v>
      </c>
      <c r="N179">
        <v>-76.496713</v>
      </c>
      <c r="O179">
        <v>749</v>
      </c>
      <c r="P179" t="s">
        <v>618</v>
      </c>
      <c r="Q179" s="85">
        <v>35286</v>
      </c>
      <c r="T179" s="54"/>
      <c r="U179" s="54"/>
      <c r="V179" s="54"/>
      <c r="W179" s="86"/>
      <c r="X179" s="87"/>
      <c r="Y179" s="55">
        <v>2.5</v>
      </c>
      <c r="Z179" s="54"/>
      <c r="AA179" s="55"/>
      <c r="AB179" s="55"/>
      <c r="AC179" s="54" t="s">
        <v>700</v>
      </c>
      <c r="AD179" s="54"/>
      <c r="AE179" s="55"/>
    </row>
    <row r="180" spans="1:31">
      <c r="A180" s="54" t="s">
        <v>388</v>
      </c>
      <c r="B180" s="54" t="s">
        <v>164</v>
      </c>
      <c r="C180" s="54"/>
      <c r="D180" s="54" t="s">
        <v>164</v>
      </c>
      <c r="F180" t="s">
        <v>701</v>
      </c>
      <c r="G180" s="54" t="s">
        <v>204</v>
      </c>
      <c r="H180" s="89" t="s">
        <v>2</v>
      </c>
      <c r="I180" t="s">
        <v>597</v>
      </c>
      <c r="J180" s="77" t="s">
        <v>178</v>
      </c>
      <c r="K180" s="77" t="s">
        <v>616</v>
      </c>
      <c r="L180" t="s">
        <v>617</v>
      </c>
      <c r="M180">
        <v>41.988515999999997</v>
      </c>
      <c r="N180">
        <v>-76.496713</v>
      </c>
      <c r="O180">
        <v>749</v>
      </c>
      <c r="P180" t="s">
        <v>618</v>
      </c>
      <c r="Q180" s="85">
        <v>35286</v>
      </c>
      <c r="T180" s="54"/>
      <c r="U180" s="54"/>
      <c r="V180" s="54"/>
      <c r="W180" s="86"/>
      <c r="X180" s="87"/>
      <c r="Y180" s="55">
        <v>2.58</v>
      </c>
      <c r="Z180" s="54"/>
      <c r="AA180" s="55"/>
      <c r="AB180" s="55"/>
      <c r="AC180" s="54" t="s">
        <v>335</v>
      </c>
      <c r="AD180" s="54"/>
      <c r="AE180" s="55"/>
    </row>
    <row r="181" spans="1:31">
      <c r="A181" s="54" t="s">
        <v>388</v>
      </c>
      <c r="B181" s="54" t="s">
        <v>164</v>
      </c>
      <c r="C181" s="54"/>
      <c r="D181" s="54" t="s">
        <v>164</v>
      </c>
      <c r="F181" t="s">
        <v>702</v>
      </c>
      <c r="G181" s="54" t="s">
        <v>204</v>
      </c>
      <c r="H181" s="89" t="s">
        <v>2</v>
      </c>
      <c r="I181" t="s">
        <v>597</v>
      </c>
      <c r="J181" s="77" t="s">
        <v>178</v>
      </c>
      <c r="K181" s="77" t="s">
        <v>616</v>
      </c>
      <c r="L181" t="s">
        <v>617</v>
      </c>
      <c r="M181">
        <v>41.988515999999997</v>
      </c>
      <c r="N181">
        <v>-76.496713</v>
      </c>
      <c r="O181">
        <v>749</v>
      </c>
      <c r="P181" t="s">
        <v>618</v>
      </c>
      <c r="Q181" s="85">
        <v>35286</v>
      </c>
      <c r="T181" s="54"/>
      <c r="U181" s="54"/>
      <c r="V181" s="54"/>
      <c r="W181" s="86"/>
      <c r="X181" s="87"/>
      <c r="Y181" s="55">
        <v>2.5</v>
      </c>
      <c r="Z181" s="54"/>
      <c r="AA181" s="55"/>
      <c r="AB181" s="55"/>
      <c r="AC181" s="54" t="s">
        <v>335</v>
      </c>
      <c r="AD181" s="54"/>
      <c r="AE181" s="55"/>
    </row>
    <row r="182" spans="1:31">
      <c r="A182" s="54"/>
      <c r="B182" s="54"/>
      <c r="C182" s="54"/>
      <c r="D182" s="54" t="s">
        <v>164</v>
      </c>
      <c r="F182" t="s">
        <v>703</v>
      </c>
      <c r="G182" s="54" t="s">
        <v>204</v>
      </c>
      <c r="H182" s="89" t="s">
        <v>2</v>
      </c>
      <c r="I182" t="s">
        <v>597</v>
      </c>
      <c r="J182" s="77" t="s">
        <v>178</v>
      </c>
      <c r="K182" s="77" t="s">
        <v>616</v>
      </c>
      <c r="L182" t="s">
        <v>617</v>
      </c>
      <c r="M182">
        <v>41.988515999999997</v>
      </c>
      <c r="N182">
        <v>-76.496713</v>
      </c>
      <c r="O182">
        <v>749</v>
      </c>
      <c r="P182" t="s">
        <v>618</v>
      </c>
      <c r="Q182" s="85">
        <v>35286</v>
      </c>
      <c r="T182" s="54"/>
      <c r="U182" s="54"/>
      <c r="V182" s="54"/>
      <c r="W182" s="86"/>
      <c r="X182" s="87"/>
      <c r="Y182" s="55"/>
      <c r="Z182" s="54"/>
      <c r="AA182" s="55"/>
      <c r="AB182" s="55"/>
      <c r="AC182" s="54"/>
      <c r="AD182" s="54"/>
      <c r="AE182" s="55"/>
    </row>
    <row r="183" spans="1:31">
      <c r="A183" s="54"/>
      <c r="B183" s="54"/>
      <c r="C183" s="54"/>
      <c r="D183" s="54" t="s">
        <v>183</v>
      </c>
      <c r="F183" t="s">
        <v>704</v>
      </c>
      <c r="G183" s="54" t="s">
        <v>204</v>
      </c>
      <c r="H183" s="89" t="s">
        <v>645</v>
      </c>
      <c r="I183" s="104" t="s">
        <v>646</v>
      </c>
      <c r="J183" t="s">
        <v>625</v>
      </c>
      <c r="K183" t="s">
        <v>626</v>
      </c>
      <c r="L183" s="104" t="s">
        <v>647</v>
      </c>
      <c r="M183">
        <v>41.53472</v>
      </c>
      <c r="N183">
        <v>-75.958330000000004</v>
      </c>
      <c r="O183" s="77"/>
      <c r="P183" s="77" t="s">
        <v>705</v>
      </c>
      <c r="Q183" s="85">
        <v>40387</v>
      </c>
      <c r="S183" t="s">
        <v>706</v>
      </c>
      <c r="T183" s="54"/>
      <c r="U183" s="54"/>
      <c r="V183" s="54"/>
      <c r="W183" s="86"/>
      <c r="X183" s="87">
        <v>4.4000000000000004</v>
      </c>
      <c r="Y183" s="55">
        <f t="shared" ref="Y183:Y189" si="27">((1/1.6)*X183)*0.95</f>
        <v>2.6124999999999998</v>
      </c>
      <c r="Z183" s="54">
        <v>9.3000000000000007</v>
      </c>
      <c r="AA183" s="55">
        <f t="shared" ref="AA183:AA189" si="28">((1/1.6)*Z183)*0.95</f>
        <v>5.5218749999999996</v>
      </c>
      <c r="AB183" s="55">
        <f t="shared" ref="AB183:AB189" si="29">AA183/Y183</f>
        <v>2.1136363636363638</v>
      </c>
      <c r="AC183" s="54" t="s">
        <v>173</v>
      </c>
      <c r="AD183" s="54">
        <v>4.3</v>
      </c>
      <c r="AE183" s="55">
        <f t="shared" ref="AE183:AE189" si="30">((1/0.64)*AD183)*0.95</f>
        <v>6.3828125</v>
      </c>
    </row>
    <row r="184" spans="1:31">
      <c r="A184" s="54"/>
      <c r="B184" s="54"/>
      <c r="C184" s="54"/>
      <c r="D184" s="54" t="s">
        <v>183</v>
      </c>
      <c r="F184" t="s">
        <v>707</v>
      </c>
      <c r="G184" s="54" t="s">
        <v>204</v>
      </c>
      <c r="H184" s="89" t="s">
        <v>645</v>
      </c>
      <c r="I184" s="104" t="s">
        <v>646</v>
      </c>
      <c r="J184" t="s">
        <v>625</v>
      </c>
      <c r="K184" t="s">
        <v>626</v>
      </c>
      <c r="L184" s="104" t="s">
        <v>647</v>
      </c>
      <c r="M184">
        <v>41.53472</v>
      </c>
      <c r="N184">
        <v>-75.958330000000004</v>
      </c>
      <c r="O184" s="77"/>
      <c r="P184" s="77" t="s">
        <v>708</v>
      </c>
      <c r="Q184" s="85">
        <v>40387</v>
      </c>
      <c r="S184" t="s">
        <v>709</v>
      </c>
      <c r="T184" s="54"/>
      <c r="U184" s="54"/>
      <c r="V184" s="54"/>
      <c r="W184" s="86"/>
      <c r="X184" s="87">
        <v>4.2</v>
      </c>
      <c r="Y184" s="55">
        <f t="shared" si="27"/>
        <v>2.4937499999999999</v>
      </c>
      <c r="Z184" s="54">
        <v>8.6999999999999993</v>
      </c>
      <c r="AA184" s="55">
        <f t="shared" si="28"/>
        <v>5.1656249999999995</v>
      </c>
      <c r="AB184" s="55">
        <f t="shared" si="29"/>
        <v>2.0714285714285712</v>
      </c>
      <c r="AC184" s="54" t="s">
        <v>173</v>
      </c>
      <c r="AD184" s="54">
        <v>3.9</v>
      </c>
      <c r="AE184" s="55">
        <f t="shared" si="30"/>
        <v>5.7890625</v>
      </c>
    </row>
    <row r="185" spans="1:31">
      <c r="A185" s="54"/>
      <c r="B185" s="54"/>
      <c r="C185" s="54"/>
      <c r="D185" s="54" t="s">
        <v>183</v>
      </c>
      <c r="F185" t="s">
        <v>710</v>
      </c>
      <c r="G185" s="54" t="s">
        <v>204</v>
      </c>
      <c r="H185" s="89" t="s">
        <v>645</v>
      </c>
      <c r="I185" s="104" t="s">
        <v>646</v>
      </c>
      <c r="J185" t="s">
        <v>625</v>
      </c>
      <c r="K185" t="s">
        <v>626</v>
      </c>
      <c r="L185" s="104" t="s">
        <v>647</v>
      </c>
      <c r="M185">
        <v>41.53472</v>
      </c>
      <c r="N185">
        <v>-75.958330000000004</v>
      </c>
      <c r="O185" s="77"/>
      <c r="P185" s="77" t="s">
        <v>711</v>
      </c>
      <c r="Q185" s="85">
        <v>40387</v>
      </c>
      <c r="S185" t="s">
        <v>712</v>
      </c>
      <c r="T185" s="54"/>
      <c r="U185" s="54"/>
      <c r="V185" s="54"/>
      <c r="W185" s="86"/>
      <c r="X185" s="87">
        <v>4.0999999999999996</v>
      </c>
      <c r="Y185" s="55">
        <f t="shared" si="27"/>
        <v>2.4343749999999997</v>
      </c>
      <c r="Z185" s="54">
        <v>9</v>
      </c>
      <c r="AA185" s="55">
        <f t="shared" si="28"/>
        <v>5.34375</v>
      </c>
      <c r="AB185" s="55">
        <f t="shared" si="29"/>
        <v>2.1951219512195124</v>
      </c>
      <c r="AC185" s="54" t="s">
        <v>173</v>
      </c>
      <c r="AD185" s="54">
        <v>4.4000000000000004</v>
      </c>
      <c r="AE185" s="55">
        <f t="shared" si="30"/>
        <v>6.5312500000000009</v>
      </c>
    </row>
    <row r="186" spans="1:31">
      <c r="A186" s="54"/>
      <c r="B186" s="54"/>
      <c r="C186" s="54"/>
      <c r="D186" s="54" t="s">
        <v>183</v>
      </c>
      <c r="F186" t="s">
        <v>713</v>
      </c>
      <c r="G186" s="54" t="s">
        <v>204</v>
      </c>
      <c r="H186" s="89" t="s">
        <v>645</v>
      </c>
      <c r="I186" s="104" t="s">
        <v>646</v>
      </c>
      <c r="J186" t="s">
        <v>625</v>
      </c>
      <c r="K186" t="s">
        <v>626</v>
      </c>
      <c r="L186" s="104" t="s">
        <v>647</v>
      </c>
      <c r="M186">
        <v>41.53472</v>
      </c>
      <c r="N186">
        <v>-75.958330000000004</v>
      </c>
      <c r="O186" s="77"/>
      <c r="P186" s="77" t="s">
        <v>714</v>
      </c>
      <c r="Q186" s="85">
        <v>40387</v>
      </c>
      <c r="S186" t="s">
        <v>715</v>
      </c>
      <c r="T186" s="54"/>
      <c r="U186" s="54"/>
      <c r="V186" s="54"/>
      <c r="W186" s="86"/>
      <c r="X186" s="87">
        <v>4.0999999999999996</v>
      </c>
      <c r="Y186" s="55">
        <f t="shared" si="27"/>
        <v>2.4343749999999997</v>
      </c>
      <c r="Z186" s="54">
        <v>9</v>
      </c>
      <c r="AA186" s="55">
        <f t="shared" si="28"/>
        <v>5.34375</v>
      </c>
      <c r="AB186" s="55">
        <f t="shared" si="29"/>
        <v>2.1951219512195124</v>
      </c>
      <c r="AC186" s="54" t="s">
        <v>173</v>
      </c>
      <c r="AD186" s="54">
        <v>4</v>
      </c>
      <c r="AE186" s="55">
        <f t="shared" si="30"/>
        <v>5.9375</v>
      </c>
    </row>
    <row r="187" spans="1:31">
      <c r="A187" s="54"/>
      <c r="B187" s="54"/>
      <c r="C187" s="84"/>
      <c r="D187" s="54" t="s">
        <v>183</v>
      </c>
      <c r="F187" t="s">
        <v>716</v>
      </c>
      <c r="G187" s="54" t="s">
        <v>319</v>
      </c>
      <c r="H187" s="89" t="s">
        <v>645</v>
      </c>
      <c r="I187" s="104" t="s">
        <v>646</v>
      </c>
      <c r="J187" t="s">
        <v>625</v>
      </c>
      <c r="K187" t="s">
        <v>626</v>
      </c>
      <c r="L187" s="104" t="s">
        <v>647</v>
      </c>
      <c r="M187">
        <v>41.53472</v>
      </c>
      <c r="N187">
        <v>-75.958330000000004</v>
      </c>
      <c r="O187" s="77"/>
      <c r="P187" s="77" t="s">
        <v>717</v>
      </c>
      <c r="Q187" s="85">
        <v>40387</v>
      </c>
      <c r="S187" t="s">
        <v>718</v>
      </c>
      <c r="T187" s="54"/>
      <c r="U187" s="54"/>
      <c r="V187" s="54"/>
      <c r="W187" s="86"/>
      <c r="X187" s="87">
        <v>4.0999999999999996</v>
      </c>
      <c r="Y187" s="55">
        <f t="shared" si="27"/>
        <v>2.4343749999999997</v>
      </c>
      <c r="Z187" s="54">
        <v>8.6999999999999993</v>
      </c>
      <c r="AA187" s="55">
        <f t="shared" si="28"/>
        <v>5.1656249999999995</v>
      </c>
      <c r="AB187" s="55">
        <f t="shared" si="29"/>
        <v>2.1219512195121952</v>
      </c>
      <c r="AC187" s="54" t="s">
        <v>173</v>
      </c>
      <c r="AD187" s="54">
        <v>4.25</v>
      </c>
      <c r="AE187" s="55">
        <f t="shared" si="30"/>
        <v>6.30859375</v>
      </c>
    </row>
    <row r="188" spans="1:31">
      <c r="A188" s="54"/>
      <c r="B188" s="54"/>
      <c r="C188" s="54"/>
      <c r="D188" s="54" t="s">
        <v>183</v>
      </c>
      <c r="F188" t="s">
        <v>719</v>
      </c>
      <c r="G188" s="54" t="s">
        <v>319</v>
      </c>
      <c r="H188" s="89" t="s">
        <v>645</v>
      </c>
      <c r="I188" s="104" t="s">
        <v>646</v>
      </c>
      <c r="J188" t="s">
        <v>625</v>
      </c>
      <c r="K188" t="s">
        <v>626</v>
      </c>
      <c r="L188" s="104" t="s">
        <v>647</v>
      </c>
      <c r="M188">
        <v>41.53472</v>
      </c>
      <c r="N188">
        <v>-75.958330000000004</v>
      </c>
      <c r="O188" s="77"/>
      <c r="P188" s="77" t="s">
        <v>720</v>
      </c>
      <c r="Q188" s="85">
        <v>40387</v>
      </c>
      <c r="S188" t="s">
        <v>721</v>
      </c>
      <c r="T188" s="54"/>
      <c r="U188" s="54"/>
      <c r="V188" s="54"/>
      <c r="W188" s="86"/>
      <c r="X188" s="87">
        <v>4.2</v>
      </c>
      <c r="Y188" s="55">
        <f t="shared" si="27"/>
        <v>2.4937499999999999</v>
      </c>
      <c r="Z188" s="54">
        <v>8.9</v>
      </c>
      <c r="AA188" s="55">
        <f t="shared" si="28"/>
        <v>5.2843749999999998</v>
      </c>
      <c r="AB188" s="55">
        <f t="shared" si="29"/>
        <v>2.1190476190476191</v>
      </c>
      <c r="AC188" s="54" t="s">
        <v>173</v>
      </c>
      <c r="AD188" s="54">
        <v>4.5999999999999996</v>
      </c>
      <c r="AE188" s="55">
        <f t="shared" si="30"/>
        <v>6.8281249999999991</v>
      </c>
    </row>
    <row r="189" spans="1:31">
      <c r="A189" s="54" t="s">
        <v>202</v>
      </c>
      <c r="B189" s="54"/>
      <c r="C189" s="54"/>
      <c r="D189" s="54" t="s">
        <v>183</v>
      </c>
      <c r="F189" t="s">
        <v>722</v>
      </c>
      <c r="G189" s="54" t="s">
        <v>319</v>
      </c>
      <c r="H189" s="89" t="s">
        <v>2</v>
      </c>
      <c r="I189" s="103" t="s">
        <v>646</v>
      </c>
      <c r="J189" t="s">
        <v>299</v>
      </c>
      <c r="K189" t="s">
        <v>513</v>
      </c>
      <c r="L189" t="s">
        <v>553</v>
      </c>
      <c r="M189">
        <v>34.759602999999998</v>
      </c>
      <c r="N189">
        <v>-83.452924999999993</v>
      </c>
      <c r="O189">
        <v>1766</v>
      </c>
      <c r="P189" t="s">
        <v>723</v>
      </c>
      <c r="Q189" s="85">
        <v>40433</v>
      </c>
      <c r="S189" t="s">
        <v>724</v>
      </c>
      <c r="T189" s="54"/>
      <c r="U189" s="54"/>
      <c r="V189" s="54"/>
      <c r="W189" s="86"/>
      <c r="X189" s="87">
        <v>4</v>
      </c>
      <c r="Y189" s="55">
        <f t="shared" si="27"/>
        <v>2.375</v>
      </c>
      <c r="Z189" s="54">
        <v>9.5</v>
      </c>
      <c r="AA189" s="55">
        <f t="shared" si="28"/>
        <v>5.640625</v>
      </c>
      <c r="AB189" s="55">
        <f t="shared" si="29"/>
        <v>2.375</v>
      </c>
      <c r="AC189" s="54" t="s">
        <v>173</v>
      </c>
      <c r="AD189" s="54">
        <v>5</v>
      </c>
      <c r="AE189" s="55">
        <f t="shared" si="30"/>
        <v>7.421875</v>
      </c>
    </row>
    <row r="190" spans="1:31">
      <c r="A190" s="54"/>
      <c r="B190" s="54"/>
      <c r="C190" s="54"/>
      <c r="D190" s="54" t="s">
        <v>164</v>
      </c>
      <c r="F190" t="s">
        <v>725</v>
      </c>
      <c r="G190" s="54" t="s">
        <v>204</v>
      </c>
      <c r="H190" s="89" t="s">
        <v>2</v>
      </c>
      <c r="I190" t="s">
        <v>726</v>
      </c>
      <c r="J190" s="77" t="s">
        <v>178</v>
      </c>
      <c r="K190" s="77" t="s">
        <v>179</v>
      </c>
      <c r="L190" t="s">
        <v>180</v>
      </c>
      <c r="M190">
        <v>39.860581000000003</v>
      </c>
      <c r="N190">
        <v>-75.783433000000002</v>
      </c>
      <c r="O190">
        <v>341</v>
      </c>
      <c r="Q190" s="85">
        <v>34961</v>
      </c>
      <c r="T190" s="75"/>
      <c r="U190" s="75"/>
      <c r="V190" s="75"/>
      <c r="W190" s="79"/>
      <c r="X190" s="80"/>
      <c r="Y190" s="55"/>
      <c r="Z190" s="54"/>
      <c r="AA190" s="55"/>
      <c r="AB190" s="55"/>
      <c r="AC190" s="54"/>
      <c r="AD190" s="54"/>
      <c r="AE190" s="55"/>
    </row>
    <row r="191" spans="1:31">
      <c r="A191" s="54" t="s">
        <v>388</v>
      </c>
      <c r="B191" s="54" t="s">
        <v>164</v>
      </c>
      <c r="C191" s="54"/>
      <c r="D191" s="108" t="s">
        <v>303</v>
      </c>
      <c r="F191" t="s">
        <v>727</v>
      </c>
      <c r="G191" s="54" t="s">
        <v>204</v>
      </c>
      <c r="H191" s="89" t="s">
        <v>2</v>
      </c>
      <c r="I191" t="s">
        <v>726</v>
      </c>
      <c r="J191" s="77" t="s">
        <v>728</v>
      </c>
      <c r="K191" s="77" t="s">
        <v>729</v>
      </c>
      <c r="L191" t="s">
        <v>730</v>
      </c>
      <c r="M191">
        <v>32.973733000000003</v>
      </c>
      <c r="N191">
        <v>-81.496632000000005</v>
      </c>
      <c r="O191">
        <v>59</v>
      </c>
      <c r="P191" t="s">
        <v>731</v>
      </c>
      <c r="Q191" s="85">
        <v>36058</v>
      </c>
      <c r="R191" t="s">
        <v>678</v>
      </c>
      <c r="T191" s="54"/>
      <c r="U191" s="54"/>
      <c r="V191" s="54"/>
      <c r="W191" s="86"/>
      <c r="X191" s="87">
        <v>4.4000000000000004</v>
      </c>
      <c r="Y191" s="55">
        <f t="shared" ref="Y191:Y200" si="31">((1/1.6)*X191)*0.95</f>
        <v>2.6124999999999998</v>
      </c>
      <c r="Z191" s="54">
        <v>9.5</v>
      </c>
      <c r="AA191" s="55">
        <f t="shared" ref="AA191:AA200" si="32">((1/1.6)*Z191)*0.95</f>
        <v>5.640625</v>
      </c>
      <c r="AB191" s="55">
        <f t="shared" ref="AB191:AB200" si="33">AA191/Y191</f>
        <v>2.1590909090909092</v>
      </c>
      <c r="AC191" s="54" t="s">
        <v>335</v>
      </c>
      <c r="AD191" s="54"/>
      <c r="AE191" s="55"/>
    </row>
    <row r="192" spans="1:31" s="77" customFormat="1">
      <c r="A192" s="75"/>
      <c r="B192" s="75"/>
      <c r="C192" s="83">
        <v>40164</v>
      </c>
      <c r="D192" s="75" t="s">
        <v>183</v>
      </c>
      <c r="F192" s="77" t="s">
        <v>732</v>
      </c>
      <c r="G192" s="75" t="s">
        <v>204</v>
      </c>
      <c r="H192" s="94" t="s">
        <v>2</v>
      </c>
      <c r="I192" s="103" t="s">
        <v>733</v>
      </c>
      <c r="J192" s="77" t="s">
        <v>178</v>
      </c>
      <c r="K192" s="77" t="s">
        <v>734</v>
      </c>
      <c r="L192" s="77" t="s">
        <v>735</v>
      </c>
      <c r="M192" s="77">
        <v>40.034520000000001</v>
      </c>
      <c r="N192" s="77">
        <v>-76.530615999999995</v>
      </c>
      <c r="O192" s="77">
        <v>227</v>
      </c>
      <c r="P192" s="77" t="s">
        <v>736</v>
      </c>
      <c r="Q192" s="78">
        <v>40088</v>
      </c>
      <c r="S192" s="77" t="s">
        <v>737</v>
      </c>
      <c r="T192" s="75"/>
      <c r="U192" s="75"/>
      <c r="V192" s="75"/>
      <c r="W192" s="79"/>
      <c r="X192" s="80">
        <v>4.0999999999999996</v>
      </c>
      <c r="Y192" s="81">
        <f t="shared" si="31"/>
        <v>2.4343749999999997</v>
      </c>
      <c r="Z192" s="75">
        <v>8.8000000000000007</v>
      </c>
      <c r="AA192" s="81">
        <f t="shared" si="32"/>
        <v>5.2249999999999996</v>
      </c>
      <c r="AB192" s="81">
        <f t="shared" si="33"/>
        <v>2.1463414634146343</v>
      </c>
      <c r="AC192" s="75" t="s">
        <v>173</v>
      </c>
      <c r="AD192" s="75">
        <v>4.8</v>
      </c>
      <c r="AE192" s="81">
        <f>((1/0.64)*AD192)*0.95</f>
        <v>7.125</v>
      </c>
    </row>
    <row r="193" spans="1:31" s="77" customFormat="1">
      <c r="A193" s="75"/>
      <c r="B193" s="75"/>
      <c r="C193" s="83">
        <v>40164</v>
      </c>
      <c r="D193" s="75" t="s">
        <v>183</v>
      </c>
      <c r="F193" s="77" t="s">
        <v>738</v>
      </c>
      <c r="G193" s="75" t="s">
        <v>204</v>
      </c>
      <c r="H193" s="94" t="s">
        <v>2</v>
      </c>
      <c r="I193" s="103" t="s">
        <v>733</v>
      </c>
      <c r="J193" s="77" t="s">
        <v>178</v>
      </c>
      <c r="K193" s="77" t="s">
        <v>734</v>
      </c>
      <c r="L193" s="77" t="s">
        <v>735</v>
      </c>
      <c r="M193" s="77">
        <v>40.034520000000001</v>
      </c>
      <c r="N193" s="77">
        <v>-76.530615999999995</v>
      </c>
      <c r="O193" s="77">
        <v>227</v>
      </c>
      <c r="P193" s="77" t="s">
        <v>736</v>
      </c>
      <c r="Q193" s="78">
        <v>40088</v>
      </c>
      <c r="S193" s="77" t="s">
        <v>739</v>
      </c>
      <c r="T193" s="75"/>
      <c r="U193" s="75"/>
      <c r="V193" s="75"/>
      <c r="W193" s="79"/>
      <c r="X193" s="80">
        <v>4.4000000000000004</v>
      </c>
      <c r="Y193" s="81">
        <f t="shared" si="31"/>
        <v>2.6124999999999998</v>
      </c>
      <c r="Z193" s="75">
        <v>9.3000000000000007</v>
      </c>
      <c r="AA193" s="81">
        <f t="shared" si="32"/>
        <v>5.5218749999999996</v>
      </c>
      <c r="AB193" s="81">
        <f t="shared" si="33"/>
        <v>2.1136363636363638</v>
      </c>
      <c r="AC193" s="75" t="s">
        <v>173</v>
      </c>
      <c r="AD193" s="75">
        <v>5</v>
      </c>
      <c r="AE193" s="81">
        <f>((1/0.64)*AD193)*0.95</f>
        <v>7.421875</v>
      </c>
    </row>
    <row r="194" spans="1:31">
      <c r="A194" s="54"/>
      <c r="B194" s="54"/>
      <c r="C194" s="54"/>
      <c r="D194" s="54" t="s">
        <v>296</v>
      </c>
      <c r="F194" t="s">
        <v>740</v>
      </c>
      <c r="G194" s="54" t="s">
        <v>319</v>
      </c>
      <c r="H194" s="89" t="s">
        <v>2</v>
      </c>
      <c r="I194" t="s">
        <v>726</v>
      </c>
      <c r="J194" s="77" t="s">
        <v>86</v>
      </c>
      <c r="K194" s="77" t="s">
        <v>741</v>
      </c>
      <c r="L194" t="s">
        <v>301</v>
      </c>
      <c r="M194">
        <v>33.061042999999998</v>
      </c>
      <c r="N194">
        <v>-81.576606999999996</v>
      </c>
      <c r="O194">
        <v>76</v>
      </c>
      <c r="Q194" s="85">
        <v>36414</v>
      </c>
      <c r="T194" s="54"/>
      <c r="U194" s="54"/>
      <c r="V194" s="54"/>
      <c r="W194" s="86"/>
      <c r="X194" s="87">
        <v>4.4000000000000004</v>
      </c>
      <c r="Y194" s="55">
        <f t="shared" si="31"/>
        <v>2.6124999999999998</v>
      </c>
      <c r="Z194" s="54">
        <v>9.1999999999999993</v>
      </c>
      <c r="AA194" s="55">
        <f t="shared" si="32"/>
        <v>5.4624999999999995</v>
      </c>
      <c r="AB194" s="55">
        <f t="shared" si="33"/>
        <v>2.0909090909090908</v>
      </c>
      <c r="AC194" s="54"/>
      <c r="AD194" s="54"/>
      <c r="AE194" s="55"/>
    </row>
    <row r="195" spans="1:31">
      <c r="A195" s="54"/>
      <c r="B195" s="54"/>
      <c r="C195" s="54"/>
      <c r="D195" s="54" t="s">
        <v>296</v>
      </c>
      <c r="F195" t="s">
        <v>742</v>
      </c>
      <c r="G195" s="54" t="s">
        <v>319</v>
      </c>
      <c r="H195" s="89" t="s">
        <v>2</v>
      </c>
      <c r="I195" t="s">
        <v>726</v>
      </c>
      <c r="J195" s="77" t="s">
        <v>86</v>
      </c>
      <c r="K195" s="77" t="s">
        <v>741</v>
      </c>
      <c r="L195" t="s">
        <v>301</v>
      </c>
      <c r="M195">
        <v>33.061042999999998</v>
      </c>
      <c r="N195">
        <v>-81.576606999999996</v>
      </c>
      <c r="O195">
        <v>76</v>
      </c>
      <c r="Q195" s="85">
        <v>36414</v>
      </c>
      <c r="T195" s="54"/>
      <c r="U195" s="54"/>
      <c r="V195" s="54"/>
      <c r="W195" s="86"/>
      <c r="X195" s="87">
        <v>4.3</v>
      </c>
      <c r="Y195" s="55">
        <f t="shared" si="31"/>
        <v>2.5531250000000001</v>
      </c>
      <c r="Z195" s="54">
        <v>9.1</v>
      </c>
      <c r="AA195" s="55">
        <f t="shared" si="32"/>
        <v>5.4031250000000002</v>
      </c>
      <c r="AB195" s="55">
        <f t="shared" si="33"/>
        <v>2.1162790697674421</v>
      </c>
      <c r="AC195" s="54"/>
      <c r="AD195" s="54"/>
      <c r="AE195" s="55"/>
    </row>
    <row r="196" spans="1:31">
      <c r="A196" s="54"/>
      <c r="B196" s="54"/>
      <c r="C196" s="54"/>
      <c r="D196" s="54" t="s">
        <v>183</v>
      </c>
      <c r="E196" s="54"/>
      <c r="F196" t="s">
        <v>743</v>
      </c>
      <c r="G196" s="54" t="s">
        <v>219</v>
      </c>
      <c r="H196" s="89" t="s">
        <v>2</v>
      </c>
      <c r="I196" s="106" t="s">
        <v>744</v>
      </c>
      <c r="J196" s="77" t="s">
        <v>178</v>
      </c>
      <c r="K196" s="77" t="s">
        <v>476</v>
      </c>
      <c r="L196" t="s">
        <v>477</v>
      </c>
      <c r="M196">
        <v>40.201873999999997</v>
      </c>
      <c r="N196">
        <v>-75.785858000000005</v>
      </c>
      <c r="O196" s="77">
        <v>510</v>
      </c>
      <c r="P196" s="77" t="s">
        <v>745</v>
      </c>
      <c r="Q196" s="85">
        <v>40767</v>
      </c>
      <c r="S196" s="77" t="s">
        <v>746</v>
      </c>
      <c r="T196" s="54"/>
      <c r="U196" s="54"/>
      <c r="V196" s="54"/>
      <c r="W196" s="54"/>
      <c r="X196" s="87">
        <v>4.0999999999999996</v>
      </c>
      <c r="Y196" s="55">
        <f t="shared" si="31"/>
        <v>2.4343749999999997</v>
      </c>
      <c r="Z196" s="54">
        <v>9</v>
      </c>
      <c r="AA196" s="55">
        <f t="shared" si="32"/>
        <v>5.34375</v>
      </c>
      <c r="AB196" s="55">
        <f t="shared" si="33"/>
        <v>2.1951219512195124</v>
      </c>
      <c r="AC196" s="54"/>
      <c r="AD196" s="54">
        <v>5.4</v>
      </c>
      <c r="AE196" s="55">
        <f>((1/0.64)*AD196)*0.95</f>
        <v>8.015625</v>
      </c>
    </row>
    <row r="197" spans="1:31">
      <c r="A197" s="54"/>
      <c r="B197" s="54"/>
      <c r="C197" s="54"/>
      <c r="D197" s="54" t="s">
        <v>183</v>
      </c>
      <c r="E197" s="54"/>
      <c r="F197" t="s">
        <v>747</v>
      </c>
      <c r="G197" s="54" t="s">
        <v>219</v>
      </c>
      <c r="H197" s="89" t="s">
        <v>2</v>
      </c>
      <c r="I197" s="106" t="s">
        <v>744</v>
      </c>
      <c r="J197" s="77" t="s">
        <v>178</v>
      </c>
      <c r="K197" s="77" t="s">
        <v>476</v>
      </c>
      <c r="L197" t="s">
        <v>477</v>
      </c>
      <c r="M197">
        <v>40.201873999999997</v>
      </c>
      <c r="N197">
        <v>-75.785858000000005</v>
      </c>
      <c r="O197" s="77">
        <v>510</v>
      </c>
      <c r="P197" s="77" t="s">
        <v>748</v>
      </c>
      <c r="Q197" s="85">
        <v>40767</v>
      </c>
      <c r="S197" s="77" t="s">
        <v>749</v>
      </c>
      <c r="T197" s="54"/>
      <c r="U197" s="54"/>
      <c r="V197" s="54"/>
      <c r="W197" s="54"/>
      <c r="X197" s="87">
        <v>4.3</v>
      </c>
      <c r="Y197" s="55">
        <f t="shared" si="31"/>
        <v>2.5531250000000001</v>
      </c>
      <c r="Z197" s="54">
        <v>8.5</v>
      </c>
      <c r="AA197" s="55">
        <f t="shared" si="32"/>
        <v>5.046875</v>
      </c>
      <c r="AB197" s="55">
        <f t="shared" si="33"/>
        <v>1.9767441860465116</v>
      </c>
      <c r="AC197" s="54"/>
      <c r="AD197" s="54">
        <v>5</v>
      </c>
      <c r="AE197" s="55">
        <f>((1/0.64)*AD197)*0.95</f>
        <v>7.421875</v>
      </c>
    </row>
    <row r="198" spans="1:31">
      <c r="A198" s="54"/>
      <c r="B198" s="54"/>
      <c r="C198" s="54"/>
      <c r="D198" s="54" t="s">
        <v>183</v>
      </c>
      <c r="E198" s="54"/>
      <c r="F198" t="s">
        <v>750</v>
      </c>
      <c r="G198" s="54" t="s">
        <v>219</v>
      </c>
      <c r="H198" s="89" t="s">
        <v>2</v>
      </c>
      <c r="I198" s="106" t="s">
        <v>744</v>
      </c>
      <c r="J198" s="77" t="s">
        <v>178</v>
      </c>
      <c r="K198" s="77" t="s">
        <v>179</v>
      </c>
      <c r="L198" t="s">
        <v>220</v>
      </c>
      <c r="M198">
        <v>39.859614999999998</v>
      </c>
      <c r="N198">
        <v>-75.782703999999995</v>
      </c>
      <c r="O198" s="77"/>
      <c r="P198" s="77" t="s">
        <v>751</v>
      </c>
      <c r="Q198" s="85">
        <v>40735</v>
      </c>
      <c r="S198" s="77" t="s">
        <v>752</v>
      </c>
      <c r="T198" s="54"/>
      <c r="U198" s="54"/>
      <c r="V198" s="54"/>
      <c r="W198" s="54"/>
      <c r="X198" s="87">
        <v>4.4000000000000004</v>
      </c>
      <c r="Y198" s="55">
        <f t="shared" si="31"/>
        <v>2.6124999999999998</v>
      </c>
      <c r="Z198" s="54">
        <v>8.6999999999999993</v>
      </c>
      <c r="AA198" s="55">
        <f t="shared" si="32"/>
        <v>5.1656249999999995</v>
      </c>
      <c r="AB198" s="55">
        <f t="shared" si="33"/>
        <v>1.9772727272727273</v>
      </c>
      <c r="AC198" s="54"/>
      <c r="AD198" s="54">
        <v>5.0999999999999996</v>
      </c>
      <c r="AE198" s="55">
        <f>((1/0.64)*AD198)*0.95</f>
        <v>7.5703124999999991</v>
      </c>
    </row>
    <row r="199" spans="1:31">
      <c r="A199" s="54"/>
      <c r="B199" s="54"/>
      <c r="C199" s="54"/>
      <c r="D199" s="54" t="s">
        <v>183</v>
      </c>
      <c r="E199" s="54"/>
      <c r="F199" s="110" t="s">
        <v>753</v>
      </c>
      <c r="G199" s="54" t="s">
        <v>219</v>
      </c>
      <c r="H199" s="89" t="s">
        <v>2</v>
      </c>
      <c r="I199" s="106" t="s">
        <v>744</v>
      </c>
      <c r="J199" s="77" t="s">
        <v>178</v>
      </c>
      <c r="K199" s="77" t="s">
        <v>179</v>
      </c>
      <c r="L199" t="s">
        <v>754</v>
      </c>
      <c r="M199">
        <v>39.769961000000002</v>
      </c>
      <c r="N199">
        <v>-75.878657000000004</v>
      </c>
      <c r="O199" s="77">
        <v>400</v>
      </c>
      <c r="P199" s="77" t="s">
        <v>755</v>
      </c>
      <c r="Q199" s="85">
        <v>40762</v>
      </c>
      <c r="S199" s="77" t="s">
        <v>756</v>
      </c>
      <c r="T199" s="54"/>
      <c r="U199" s="54"/>
      <c r="V199" s="54"/>
      <c r="W199" s="54"/>
      <c r="X199" s="87">
        <v>4.4000000000000004</v>
      </c>
      <c r="Y199" s="55">
        <f t="shared" si="31"/>
        <v>2.6124999999999998</v>
      </c>
      <c r="Z199" s="54">
        <v>8.6</v>
      </c>
      <c r="AA199" s="55">
        <f t="shared" si="32"/>
        <v>5.1062500000000002</v>
      </c>
      <c r="AB199" s="55">
        <f t="shared" si="33"/>
        <v>1.9545454545454548</v>
      </c>
      <c r="AC199" s="54"/>
      <c r="AD199" s="54">
        <v>4.2</v>
      </c>
      <c r="AE199" s="55">
        <f>((1/0.64)*AD199)*0.95</f>
        <v>6.234375</v>
      </c>
    </row>
    <row r="200" spans="1:31">
      <c r="A200" s="54"/>
      <c r="B200" s="54"/>
      <c r="C200" s="54"/>
      <c r="D200" s="54" t="s">
        <v>183</v>
      </c>
      <c r="E200" s="54"/>
      <c r="F200" t="s">
        <v>757</v>
      </c>
      <c r="G200" s="54" t="s">
        <v>758</v>
      </c>
      <c r="H200" s="89" t="s">
        <v>2</v>
      </c>
      <c r="I200" s="106" t="s">
        <v>744</v>
      </c>
      <c r="J200" s="77" t="s">
        <v>178</v>
      </c>
      <c r="K200" s="77" t="s">
        <v>179</v>
      </c>
      <c r="L200" t="s">
        <v>220</v>
      </c>
      <c r="M200">
        <v>39.859614999999998</v>
      </c>
      <c r="N200">
        <v>-75.782703999999995</v>
      </c>
      <c r="P200" s="77" t="s">
        <v>759</v>
      </c>
      <c r="Q200" s="85">
        <v>40782</v>
      </c>
      <c r="V200" s="54"/>
      <c r="W200" s="54"/>
      <c r="X200" s="87">
        <v>4.0999999999999996</v>
      </c>
      <c r="Y200" s="55">
        <f t="shared" si="31"/>
        <v>2.4343749999999997</v>
      </c>
      <c r="Z200" s="54">
        <v>8.3000000000000007</v>
      </c>
      <c r="AA200" s="55">
        <f t="shared" si="32"/>
        <v>4.9281249999999996</v>
      </c>
      <c r="AB200" s="55">
        <f t="shared" si="33"/>
        <v>2.024390243902439</v>
      </c>
      <c r="AC200" s="54"/>
      <c r="AD200" s="54">
        <v>4.0999999999999996</v>
      </c>
      <c r="AE200" s="55">
        <f>((1/0.64)*AD200)*0.95</f>
        <v>6.0859374999999991</v>
      </c>
    </row>
    <row r="201" spans="1:31" s="77" customFormat="1">
      <c r="A201" s="75"/>
      <c r="B201" s="75"/>
      <c r="C201" s="93"/>
      <c r="D201" s="75"/>
      <c r="G201" s="75"/>
      <c r="H201" s="94"/>
      <c r="I201" s="103"/>
      <c r="J201" s="103"/>
      <c r="K201" s="103"/>
      <c r="Q201" s="78"/>
      <c r="T201" s="75"/>
      <c r="U201" s="75"/>
      <c r="V201" s="75"/>
      <c r="W201" s="79"/>
      <c r="X201" s="91" t="s">
        <v>696</v>
      </c>
      <c r="Y201" s="90">
        <f>AVERAGE(Y178:Y200)</f>
        <v>2.5157142857142856</v>
      </c>
      <c r="Z201" s="75"/>
      <c r="AA201" s="90">
        <f>AVERAGE(AA178:AA200)</f>
        <v>5.3123161764705884</v>
      </c>
      <c r="AB201" s="90">
        <f>AVERAGE(AB178:AB200)</f>
        <v>2.1144493609334618</v>
      </c>
      <c r="AC201" s="75"/>
      <c r="AD201" s="75"/>
      <c r="AE201" s="90">
        <f>AVERAGE(AE178:AE200)</f>
        <v>6.791015625</v>
      </c>
    </row>
    <row r="202" spans="1:31" s="69" customFormat="1" ht="18">
      <c r="A202" s="66" t="s">
        <v>760</v>
      </c>
      <c r="B202" s="67"/>
      <c r="C202" s="68"/>
      <c r="D202" s="67"/>
      <c r="G202" s="67"/>
      <c r="H202" s="70"/>
      <c r="Q202" s="71"/>
      <c r="T202" s="67"/>
      <c r="U202" s="67"/>
      <c r="V202" s="67"/>
      <c r="W202" s="72"/>
      <c r="X202" s="73"/>
      <c r="Y202" s="74"/>
      <c r="Z202" s="67"/>
      <c r="AA202" s="74"/>
      <c r="AB202" s="74"/>
      <c r="AC202" s="67"/>
      <c r="AD202" s="67"/>
      <c r="AE202" s="74"/>
    </row>
    <row r="203" spans="1:31" s="77" customFormat="1">
      <c r="A203" s="75"/>
      <c r="B203" s="75"/>
      <c r="C203" s="76">
        <v>40164</v>
      </c>
      <c r="D203" s="75" t="s">
        <v>183</v>
      </c>
      <c r="F203" s="77" t="s">
        <v>761</v>
      </c>
      <c r="G203" s="75" t="s">
        <v>204</v>
      </c>
      <c r="H203" s="94" t="s">
        <v>2</v>
      </c>
      <c r="I203" s="103" t="s">
        <v>762</v>
      </c>
      <c r="J203" s="77" t="s">
        <v>178</v>
      </c>
      <c r="K203" s="77" t="s">
        <v>179</v>
      </c>
      <c r="L203" s="77" t="s">
        <v>422</v>
      </c>
      <c r="M203" s="77">
        <v>39.860581000000003</v>
      </c>
      <c r="N203" s="77">
        <v>-75.783433000000002</v>
      </c>
      <c r="O203" s="77">
        <v>341</v>
      </c>
      <c r="Q203" s="78">
        <v>40071</v>
      </c>
      <c r="S203" s="77" t="s">
        <v>763</v>
      </c>
      <c r="T203" s="75"/>
      <c r="U203" s="75"/>
      <c r="V203" s="75"/>
      <c r="W203" s="79"/>
      <c r="X203" s="80">
        <v>4.3</v>
      </c>
      <c r="Y203" s="81">
        <f>((1/1.6)*X203)*0.95</f>
        <v>2.5531250000000001</v>
      </c>
      <c r="Z203" s="75">
        <v>8.3000000000000007</v>
      </c>
      <c r="AA203" s="81">
        <f>((1/1.6)*Z203)*0.95</f>
        <v>4.9281249999999996</v>
      </c>
      <c r="AB203" s="81">
        <f>AA203/Y203</f>
        <v>1.9302325581395348</v>
      </c>
      <c r="AC203" s="75" t="s">
        <v>173</v>
      </c>
      <c r="AD203" s="75">
        <v>4.2</v>
      </c>
      <c r="AE203" s="81">
        <f>((1/0.64)*AD203)*0.95</f>
        <v>6.234375</v>
      </c>
    </row>
    <row r="204" spans="1:31">
      <c r="A204" s="54"/>
      <c r="B204" s="54"/>
      <c r="C204" s="54"/>
      <c r="D204" s="54" t="s">
        <v>183</v>
      </c>
      <c r="F204" t="s">
        <v>764</v>
      </c>
      <c r="G204" s="54" t="s">
        <v>319</v>
      </c>
      <c r="H204" s="89" t="s">
        <v>2</v>
      </c>
      <c r="I204" s="103" t="s">
        <v>765</v>
      </c>
      <c r="J204" s="77" t="s">
        <v>178</v>
      </c>
      <c r="K204" s="77" t="s">
        <v>401</v>
      </c>
      <c r="L204" t="s">
        <v>541</v>
      </c>
      <c r="M204">
        <v>40.213372999999997</v>
      </c>
      <c r="N204">
        <v>-75.805316000000005</v>
      </c>
      <c r="O204">
        <v>613</v>
      </c>
      <c r="P204" t="s">
        <v>766</v>
      </c>
      <c r="Q204" s="85">
        <v>40418</v>
      </c>
      <c r="S204" t="s">
        <v>767</v>
      </c>
      <c r="T204" s="54"/>
      <c r="U204" s="54"/>
      <c r="V204" s="54"/>
      <c r="W204" s="86"/>
      <c r="X204" s="87"/>
      <c r="Y204" s="55"/>
      <c r="Z204" s="54">
        <v>8.1999999999999993</v>
      </c>
      <c r="AA204" s="55">
        <f>((1/1.6)*Z204)*0.95</f>
        <v>4.8687499999999995</v>
      </c>
      <c r="AB204" s="55"/>
      <c r="AC204" s="54" t="s">
        <v>173</v>
      </c>
      <c r="AD204" s="54">
        <v>4.4000000000000004</v>
      </c>
      <c r="AE204" s="55">
        <f>((1/0.64)*AD204)*0.95</f>
        <v>6.5312500000000009</v>
      </c>
    </row>
    <row r="205" spans="1:31" s="77" customFormat="1">
      <c r="A205" s="75"/>
      <c r="B205" s="75"/>
      <c r="C205" s="75"/>
      <c r="D205" s="75" t="s">
        <v>183</v>
      </c>
      <c r="E205" s="75"/>
      <c r="F205" s="77" t="s">
        <v>768</v>
      </c>
      <c r="G205" s="75" t="s">
        <v>219</v>
      </c>
      <c r="H205" s="109" t="s">
        <v>2</v>
      </c>
      <c r="I205" s="94"/>
      <c r="J205" s="77" t="s">
        <v>178</v>
      </c>
      <c r="K205" s="77" t="s">
        <v>401</v>
      </c>
      <c r="L205" s="77" t="s">
        <v>477</v>
      </c>
      <c r="M205" s="77">
        <v>40.211545000000001</v>
      </c>
      <c r="N205" s="77">
        <v>-75.798896999999997</v>
      </c>
      <c r="O205" s="77">
        <v>600</v>
      </c>
      <c r="P205" s="77" t="s">
        <v>587</v>
      </c>
      <c r="Q205" s="78">
        <v>40767</v>
      </c>
      <c r="S205" s="77" t="s">
        <v>769</v>
      </c>
      <c r="T205" s="75"/>
      <c r="U205" s="75"/>
      <c r="V205" s="75"/>
      <c r="W205" s="75"/>
      <c r="X205" s="80">
        <v>4.0999999999999996</v>
      </c>
      <c r="Y205" s="81">
        <f>((1/1.6)*X205)*0.95</f>
        <v>2.4343749999999997</v>
      </c>
      <c r="Z205" s="75">
        <v>8.1999999999999993</v>
      </c>
      <c r="AA205" s="81">
        <f>((1/1.6)*Z205)*0.95</f>
        <v>4.8687499999999995</v>
      </c>
      <c r="AB205" s="81">
        <f>AA205/Y205</f>
        <v>2</v>
      </c>
      <c r="AC205" s="75"/>
      <c r="AD205" s="75">
        <v>4.5999999999999996</v>
      </c>
      <c r="AE205" s="81">
        <f>((1/0.64)*AD205)*0.95</f>
        <v>6.8281249999999991</v>
      </c>
    </row>
    <row r="206" spans="1:31">
      <c r="A206" s="54"/>
      <c r="B206" s="54"/>
      <c r="C206" s="54"/>
      <c r="D206" s="54"/>
      <c r="G206" s="54"/>
      <c r="H206" s="89"/>
      <c r="I206" s="103"/>
      <c r="J206" s="103"/>
      <c r="K206" s="103"/>
      <c r="Q206" s="85"/>
      <c r="T206" s="54"/>
      <c r="U206" s="54"/>
      <c r="V206" s="54"/>
      <c r="W206" s="86"/>
      <c r="X206" s="91" t="s">
        <v>770</v>
      </c>
      <c r="Y206" s="90">
        <f>AVERAGE(Y203:Y205)</f>
        <v>2.4937499999999999</v>
      </c>
      <c r="Z206" s="54"/>
      <c r="AA206" s="90">
        <f>AVERAGE(AA203:AA205)</f>
        <v>4.8885416666666659</v>
      </c>
      <c r="AB206" s="90">
        <f>AVERAGE(AB203:AB205)</f>
        <v>1.9651162790697674</v>
      </c>
      <c r="AC206" s="54"/>
      <c r="AD206" s="54"/>
      <c r="AE206" s="90">
        <f>AVERAGE(AE203:AE205)</f>
        <v>6.53125</v>
      </c>
    </row>
    <row r="207" spans="1:31" s="98" customFormat="1"/>
    <row r="208" spans="1:31" s="69" customFormat="1" ht="18">
      <c r="A208" s="66" t="s">
        <v>771</v>
      </c>
      <c r="B208" s="67"/>
      <c r="C208" s="68"/>
      <c r="D208" s="67"/>
      <c r="G208" s="67"/>
      <c r="H208" s="70"/>
      <c r="Q208" s="71"/>
      <c r="T208" s="67"/>
      <c r="U208" s="67"/>
      <c r="V208" s="67"/>
      <c r="W208" s="72"/>
      <c r="X208" s="73"/>
      <c r="Y208" s="74"/>
      <c r="Z208" s="67"/>
      <c r="AA208" s="74"/>
      <c r="AB208" s="74"/>
      <c r="AC208" s="67"/>
      <c r="AD208" s="67"/>
      <c r="AE208" s="74"/>
    </row>
    <row r="209" spans="1:35">
      <c r="A209" s="54"/>
      <c r="B209" s="54"/>
      <c r="C209" s="54"/>
      <c r="D209" s="54" t="s">
        <v>183</v>
      </c>
      <c r="F209" t="s">
        <v>772</v>
      </c>
      <c r="G209" s="54" t="s">
        <v>319</v>
      </c>
      <c r="H209" s="102" t="s">
        <v>700</v>
      </c>
      <c r="I209" s="103" t="s">
        <v>773</v>
      </c>
      <c r="J209" s="77" t="s">
        <v>178</v>
      </c>
      <c r="K209" s="77" t="s">
        <v>179</v>
      </c>
      <c r="L209" t="s">
        <v>186</v>
      </c>
      <c r="M209">
        <v>39.859307999999999</v>
      </c>
      <c r="N209">
        <v>-75.783315999999999</v>
      </c>
      <c r="O209">
        <v>332</v>
      </c>
      <c r="P209" t="s">
        <v>774</v>
      </c>
      <c r="Q209" s="85">
        <v>40365</v>
      </c>
      <c r="T209" s="54"/>
      <c r="U209" s="54"/>
      <c r="V209" s="54"/>
      <c r="W209" s="86"/>
      <c r="X209" s="87">
        <v>4.3</v>
      </c>
      <c r="Y209" s="55">
        <f>((1/1.6)*X209)*0.95</f>
        <v>2.5531250000000001</v>
      </c>
      <c r="Z209" s="54">
        <v>9.0500000000000007</v>
      </c>
      <c r="AA209" s="55">
        <f>((1/1.6)*Z209)*0.95</f>
        <v>5.3734374999999996</v>
      </c>
      <c r="AB209" s="55">
        <f>AA209/Y209</f>
        <v>2.1046511627906974</v>
      </c>
      <c r="AC209" s="54" t="s">
        <v>173</v>
      </c>
      <c r="AD209" s="54">
        <v>4.2</v>
      </c>
      <c r="AE209" s="55">
        <f>((1/0.64)*AD209)*0.95</f>
        <v>6.234375</v>
      </c>
    </row>
    <row r="210" spans="1:35">
      <c r="A210" s="54"/>
      <c r="B210" s="54"/>
      <c r="C210" s="54"/>
      <c r="D210" s="54" t="s">
        <v>164</v>
      </c>
      <c r="F210" t="s">
        <v>775</v>
      </c>
      <c r="G210" s="54" t="s">
        <v>204</v>
      </c>
      <c r="H210" s="102" t="s">
        <v>700</v>
      </c>
      <c r="I210" t="s">
        <v>776</v>
      </c>
      <c r="J210" t="s">
        <v>253</v>
      </c>
      <c r="K210" t="s">
        <v>254</v>
      </c>
      <c r="L210">
        <v>2901</v>
      </c>
      <c r="M210">
        <v>39.748179</v>
      </c>
      <c r="N210">
        <v>-75.634079</v>
      </c>
      <c r="O210">
        <v>109</v>
      </c>
      <c r="P210" t="s">
        <v>777</v>
      </c>
      <c r="Q210" s="85">
        <v>35294</v>
      </c>
      <c r="T210" s="54"/>
      <c r="U210" s="54"/>
      <c r="V210" s="54"/>
      <c r="W210" s="86"/>
      <c r="X210" s="87"/>
      <c r="Y210" s="55"/>
      <c r="Z210" s="54"/>
      <c r="AA210" s="55"/>
      <c r="AB210" s="55"/>
      <c r="AC210" s="54"/>
      <c r="AD210" s="54"/>
      <c r="AE210" s="55"/>
    </row>
    <row r="211" spans="1:35">
      <c r="A211" s="54"/>
      <c r="B211" s="54"/>
      <c r="C211" s="54"/>
      <c r="D211" s="54" t="s">
        <v>164</v>
      </c>
      <c r="F211" t="s">
        <v>778</v>
      </c>
      <c r="G211" s="54" t="s">
        <v>204</v>
      </c>
      <c r="H211" s="102" t="s">
        <v>700</v>
      </c>
      <c r="I211" t="s">
        <v>779</v>
      </c>
      <c r="J211" s="77" t="s">
        <v>168</v>
      </c>
      <c r="K211" s="77" t="s">
        <v>169</v>
      </c>
      <c r="L211" t="s">
        <v>170</v>
      </c>
      <c r="M211">
        <v>39.336731999999998</v>
      </c>
      <c r="N211">
        <v>-76.129684999999995</v>
      </c>
      <c r="O211">
        <v>1</v>
      </c>
      <c r="P211" t="s">
        <v>264</v>
      </c>
      <c r="Q211" s="85">
        <v>35301</v>
      </c>
      <c r="T211" s="54"/>
      <c r="U211" s="54"/>
      <c r="V211" s="54"/>
      <c r="W211" s="86"/>
      <c r="X211" s="87"/>
      <c r="Y211" s="55"/>
      <c r="Z211" s="54"/>
      <c r="AA211" s="55"/>
      <c r="AB211" s="55"/>
      <c r="AC211" s="54"/>
      <c r="AD211" s="54"/>
      <c r="AE211" s="55"/>
    </row>
    <row r="212" spans="1:35">
      <c r="A212" s="54"/>
      <c r="B212" s="54"/>
      <c r="C212" s="54"/>
      <c r="D212" s="54" t="s">
        <v>164</v>
      </c>
      <c r="F212" t="s">
        <v>780</v>
      </c>
      <c r="G212" s="54" t="s">
        <v>781</v>
      </c>
      <c r="H212" s="102" t="s">
        <v>700</v>
      </c>
      <c r="I212" s="50" t="s">
        <v>329</v>
      </c>
      <c r="J212" s="77" t="s">
        <v>168</v>
      </c>
      <c r="K212" s="77" t="s">
        <v>169</v>
      </c>
      <c r="L212" t="s">
        <v>170</v>
      </c>
      <c r="M212">
        <v>39.336731999999998</v>
      </c>
      <c r="N212">
        <v>-76.129684999999995</v>
      </c>
      <c r="O212">
        <v>1</v>
      </c>
      <c r="P212" t="s">
        <v>264</v>
      </c>
      <c r="Q212" s="85">
        <v>39672</v>
      </c>
      <c r="R212" t="s">
        <v>265</v>
      </c>
      <c r="T212" s="54"/>
      <c r="U212" s="54"/>
      <c r="V212" s="54"/>
      <c r="W212" s="86"/>
      <c r="X212" s="87"/>
      <c r="Y212" s="55"/>
      <c r="Z212" s="54"/>
      <c r="AA212" s="55"/>
      <c r="AB212" s="55"/>
      <c r="AC212" s="54"/>
      <c r="AD212" s="54"/>
      <c r="AE212" s="55"/>
    </row>
    <row r="213" spans="1:35">
      <c r="A213" s="54" t="s">
        <v>388</v>
      </c>
      <c r="B213" s="54" t="s">
        <v>164</v>
      </c>
      <c r="C213" s="54"/>
      <c r="D213" s="54" t="s">
        <v>164</v>
      </c>
      <c r="F213" t="s">
        <v>782</v>
      </c>
      <c r="G213" s="54" t="s">
        <v>781</v>
      </c>
      <c r="H213" s="89" t="s">
        <v>2</v>
      </c>
      <c r="I213" t="s">
        <v>597</v>
      </c>
      <c r="J213" t="s">
        <v>625</v>
      </c>
      <c r="K213" t="s">
        <v>626</v>
      </c>
      <c r="L213" t="s">
        <v>627</v>
      </c>
      <c r="M213">
        <v>41.535072999999997</v>
      </c>
      <c r="N213">
        <v>-75.959218000000007</v>
      </c>
      <c r="O213">
        <v>601</v>
      </c>
      <c r="P213" t="s">
        <v>677</v>
      </c>
      <c r="Q213" s="85">
        <v>35664</v>
      </c>
      <c r="R213" t="s">
        <v>678</v>
      </c>
      <c r="T213" s="54"/>
      <c r="U213" s="54"/>
      <c r="V213" s="54"/>
      <c r="W213" s="86"/>
      <c r="X213" s="87"/>
      <c r="Y213" s="55"/>
      <c r="Z213" s="54"/>
      <c r="AA213" s="55"/>
      <c r="AB213" s="55"/>
      <c r="AC213" s="54"/>
      <c r="AD213" s="54"/>
      <c r="AE213" s="55"/>
    </row>
    <row r="214" spans="1:35">
      <c r="A214" s="54"/>
      <c r="B214" s="54"/>
      <c r="C214" s="54"/>
      <c r="D214" s="54" t="s">
        <v>164</v>
      </c>
      <c r="F214" t="s">
        <v>783</v>
      </c>
      <c r="G214" s="54" t="s">
        <v>781</v>
      </c>
      <c r="H214" s="89" t="s">
        <v>2</v>
      </c>
      <c r="I214" t="s">
        <v>597</v>
      </c>
      <c r="J214" t="s">
        <v>625</v>
      </c>
      <c r="K214" t="s">
        <v>626</v>
      </c>
      <c r="L214" t="s">
        <v>627</v>
      </c>
      <c r="M214">
        <v>41.609442999999999</v>
      </c>
      <c r="N214">
        <v>-76.048503999999994</v>
      </c>
      <c r="O214">
        <v>619</v>
      </c>
      <c r="P214" t="s">
        <v>681</v>
      </c>
      <c r="Q214" s="85">
        <v>35663</v>
      </c>
      <c r="R214" t="s">
        <v>678</v>
      </c>
      <c r="T214" s="54"/>
      <c r="U214" s="54"/>
      <c r="V214" s="54"/>
      <c r="W214" s="86"/>
      <c r="X214" s="87"/>
      <c r="Y214" s="55"/>
      <c r="Z214" s="54"/>
      <c r="AA214" s="55"/>
      <c r="AB214" s="55"/>
      <c r="AC214" s="54"/>
      <c r="AD214" s="54"/>
      <c r="AE214" s="55"/>
    </row>
    <row r="215" spans="1:35">
      <c r="A215" s="54"/>
      <c r="B215" s="54"/>
      <c r="C215" s="54"/>
      <c r="D215" s="54" t="s">
        <v>164</v>
      </c>
      <c r="F215" t="s">
        <v>784</v>
      </c>
      <c r="G215" s="54" t="s">
        <v>781</v>
      </c>
      <c r="H215" s="89" t="s">
        <v>2</v>
      </c>
      <c r="I215" t="s">
        <v>597</v>
      </c>
      <c r="J215" t="s">
        <v>625</v>
      </c>
      <c r="K215" t="s">
        <v>626</v>
      </c>
      <c r="L215" t="s">
        <v>627</v>
      </c>
      <c r="M215">
        <v>41.609442999999999</v>
      </c>
      <c r="N215">
        <v>-76.048503999999994</v>
      </c>
      <c r="O215">
        <v>619</v>
      </c>
      <c r="P215" t="s">
        <v>681</v>
      </c>
      <c r="Q215" s="85">
        <v>35663</v>
      </c>
      <c r="R215" t="s">
        <v>678</v>
      </c>
      <c r="T215" s="54"/>
      <c r="U215" s="54"/>
      <c r="V215" s="54"/>
      <c r="W215" s="86"/>
      <c r="X215" s="87"/>
      <c r="Y215" s="55"/>
      <c r="Z215" s="54"/>
      <c r="AA215" s="55"/>
      <c r="AB215" s="55"/>
      <c r="AC215" s="54"/>
      <c r="AD215" s="54"/>
      <c r="AE215" s="55"/>
    </row>
    <row r="216" spans="1:35">
      <c r="A216" s="54"/>
      <c r="B216" s="54"/>
      <c r="C216" s="54"/>
      <c r="D216" s="54" t="s">
        <v>164</v>
      </c>
      <c r="F216" t="s">
        <v>785</v>
      </c>
      <c r="G216" s="54" t="s">
        <v>781</v>
      </c>
      <c r="H216" s="89" t="s">
        <v>2</v>
      </c>
      <c r="I216" t="s">
        <v>597</v>
      </c>
      <c r="J216" t="s">
        <v>625</v>
      </c>
      <c r="K216" t="s">
        <v>626</v>
      </c>
      <c r="L216" t="s">
        <v>627</v>
      </c>
      <c r="M216">
        <v>41.598382000000001</v>
      </c>
      <c r="N216">
        <v>-76.088938999999996</v>
      </c>
      <c r="O216">
        <v>633</v>
      </c>
      <c r="P216" t="s">
        <v>786</v>
      </c>
      <c r="Q216" s="85">
        <v>35663</v>
      </c>
      <c r="R216" t="s">
        <v>678</v>
      </c>
      <c r="T216" s="54"/>
      <c r="U216" s="54"/>
      <c r="V216" s="54"/>
      <c r="W216" s="86"/>
      <c r="X216" s="87"/>
      <c r="Y216" s="55"/>
      <c r="Z216" s="54"/>
      <c r="AA216" s="55"/>
      <c r="AB216" s="55"/>
      <c r="AC216" s="54"/>
      <c r="AD216" s="54"/>
      <c r="AE216" s="55"/>
    </row>
    <row r="217" spans="1:35" s="98" customFormat="1"/>
    <row r="218" spans="1:35" s="69" customFormat="1" ht="18">
      <c r="A218" s="66" t="s">
        <v>787</v>
      </c>
      <c r="B218" s="67"/>
      <c r="C218" s="68"/>
      <c r="D218" s="67"/>
      <c r="G218" s="67"/>
      <c r="H218" s="70"/>
      <c r="Q218" s="71"/>
      <c r="T218" s="67"/>
      <c r="U218" s="67"/>
      <c r="V218" s="67"/>
      <c r="W218" s="72"/>
      <c r="X218" s="73"/>
      <c r="Y218" s="74"/>
      <c r="Z218" s="67"/>
      <c r="AA218" s="74"/>
      <c r="AB218" s="74"/>
      <c r="AC218" s="67"/>
      <c r="AD218" s="67"/>
      <c r="AE218" s="74"/>
    </row>
    <row r="219" spans="1:35" s="77" customFormat="1">
      <c r="A219" s="75" t="s">
        <v>202</v>
      </c>
      <c r="B219" s="75"/>
      <c r="C219" s="76">
        <v>40164</v>
      </c>
      <c r="D219" s="75" t="s">
        <v>623</v>
      </c>
      <c r="F219" s="77" t="s">
        <v>788</v>
      </c>
      <c r="G219" s="75" t="s">
        <v>166</v>
      </c>
      <c r="H219" s="109" t="s">
        <v>8</v>
      </c>
      <c r="I219" s="77" t="s">
        <v>789</v>
      </c>
      <c r="J219" s="77" t="s">
        <v>790</v>
      </c>
      <c r="K219" s="77" t="s">
        <v>791</v>
      </c>
      <c r="L219" s="77" t="s">
        <v>792</v>
      </c>
      <c r="M219" s="77">
        <v>36.394804000000001</v>
      </c>
      <c r="N219" s="77">
        <v>-75.838699000000005</v>
      </c>
      <c r="O219" s="77">
        <v>1</v>
      </c>
      <c r="P219" s="77" t="s">
        <v>793</v>
      </c>
      <c r="Q219" s="78">
        <v>39648</v>
      </c>
      <c r="R219" s="77" t="s">
        <v>794</v>
      </c>
      <c r="T219" s="75">
        <v>75</v>
      </c>
      <c r="U219" s="75">
        <v>75</v>
      </c>
      <c r="V219" s="75">
        <v>0.95</v>
      </c>
      <c r="W219" s="79">
        <f>T219/V219</f>
        <v>78.94736842105263</v>
      </c>
      <c r="X219" s="80"/>
      <c r="Y219" s="81"/>
      <c r="Z219" s="75">
        <v>8.1</v>
      </c>
      <c r="AA219" s="81">
        <f>((1/1.6)*Z219)*0.95</f>
        <v>4.8093750000000002</v>
      </c>
      <c r="AB219" s="81"/>
      <c r="AC219" s="75"/>
      <c r="AD219" s="75"/>
      <c r="AE219" s="81"/>
      <c r="AF219" s="77">
        <v>81.599999999999994</v>
      </c>
      <c r="AG219" s="77">
        <v>6.01</v>
      </c>
      <c r="AH219" s="77">
        <v>25.5</v>
      </c>
      <c r="AI219" s="77" t="s">
        <v>795</v>
      </c>
    </row>
    <row r="220" spans="1:35" s="77" customFormat="1">
      <c r="A220" s="75"/>
      <c r="B220" s="75"/>
      <c r="C220" s="93"/>
      <c r="D220" s="75"/>
      <c r="G220" s="75"/>
      <c r="H220" s="94"/>
      <c r="Q220" s="78"/>
      <c r="T220" s="75"/>
      <c r="U220" s="75"/>
      <c r="V220" s="75"/>
      <c r="W220" s="79"/>
      <c r="X220" s="80"/>
      <c r="Y220" s="81"/>
      <c r="Z220" s="91" t="s">
        <v>796</v>
      </c>
      <c r="AA220" s="90">
        <f>AA219</f>
        <v>4.8093750000000002</v>
      </c>
      <c r="AB220" s="81"/>
      <c r="AC220" s="75"/>
      <c r="AD220" s="75"/>
      <c r="AE220" s="81"/>
    </row>
    <row r="221" spans="1:35" s="69" customFormat="1" ht="18">
      <c r="A221" s="66" t="s">
        <v>797</v>
      </c>
      <c r="B221" s="67"/>
      <c r="C221" s="68"/>
      <c r="D221" s="67"/>
      <c r="G221" s="67"/>
      <c r="H221" s="70"/>
      <c r="Q221" s="71"/>
      <c r="T221" s="67"/>
      <c r="U221" s="67"/>
      <c r="V221" s="67"/>
      <c r="W221" s="72"/>
      <c r="X221" s="73"/>
      <c r="Y221" s="74"/>
      <c r="Z221" s="67"/>
      <c r="AA221" s="74"/>
      <c r="AB221" s="74"/>
      <c r="AC221" s="67"/>
      <c r="AD221" s="67"/>
      <c r="AE221" s="74"/>
    </row>
    <row r="222" spans="1:35" s="77" customFormat="1">
      <c r="A222" s="75" t="s">
        <v>202</v>
      </c>
      <c r="B222" s="75"/>
      <c r="C222" s="76">
        <v>40164</v>
      </c>
      <c r="D222" s="75" t="s">
        <v>623</v>
      </c>
      <c r="F222" s="77" t="s">
        <v>798</v>
      </c>
      <c r="G222" s="75" t="s">
        <v>204</v>
      </c>
      <c r="H222" s="109" t="s">
        <v>8</v>
      </c>
      <c r="J222" s="77" t="s">
        <v>790</v>
      </c>
      <c r="K222" s="77" t="s">
        <v>791</v>
      </c>
      <c r="L222" s="77" t="s">
        <v>792</v>
      </c>
      <c r="M222" s="77">
        <v>36.394804000000001</v>
      </c>
      <c r="N222" s="77">
        <v>-75.838699000000005</v>
      </c>
      <c r="O222" s="77">
        <v>1</v>
      </c>
      <c r="P222" s="77" t="s">
        <v>793</v>
      </c>
      <c r="Q222" s="78">
        <v>39648</v>
      </c>
      <c r="T222" s="75"/>
      <c r="U222" s="75"/>
      <c r="V222" s="75"/>
      <c r="W222" s="79"/>
      <c r="X222" s="80">
        <v>2.7</v>
      </c>
      <c r="Y222" s="81">
        <f>((1/1.6)*X222)*0.95</f>
        <v>1.6031249999999999</v>
      </c>
      <c r="Z222" s="75">
        <v>8.4</v>
      </c>
      <c r="AA222" s="81">
        <f>((1/1.6)*Z222)*0.95</f>
        <v>4.9874999999999998</v>
      </c>
      <c r="AB222" s="81">
        <f>AA222/Y222</f>
        <v>3.1111111111111112</v>
      </c>
      <c r="AC222" s="75" t="s">
        <v>173</v>
      </c>
      <c r="AD222" s="75"/>
      <c r="AE222" s="81"/>
    </row>
    <row r="223" spans="1:35" s="77" customFormat="1">
      <c r="A223" s="75"/>
      <c r="B223" s="75"/>
      <c r="C223" s="93"/>
      <c r="D223" s="75"/>
      <c r="G223" s="75"/>
      <c r="H223" s="94"/>
      <c r="Q223" s="78"/>
      <c r="T223" s="75"/>
      <c r="U223" s="75"/>
      <c r="V223" s="75"/>
      <c r="W223" s="79"/>
      <c r="X223" s="91" t="s">
        <v>796</v>
      </c>
      <c r="Y223" s="90">
        <f>Y222</f>
        <v>1.6031249999999999</v>
      </c>
      <c r="Z223" s="75"/>
      <c r="AA223" s="90">
        <f>AA222</f>
        <v>4.9874999999999998</v>
      </c>
      <c r="AB223" s="90">
        <f>AB222</f>
        <v>3.1111111111111112</v>
      </c>
      <c r="AC223" s="75"/>
      <c r="AD223" s="75"/>
      <c r="AE223" s="81"/>
    </row>
    <row r="224" spans="1:35" s="98" customFormat="1"/>
    <row r="225" spans="1:39" s="69" customFormat="1" ht="18">
      <c r="A225" s="66" t="s">
        <v>799</v>
      </c>
      <c r="B225" s="67"/>
      <c r="C225" s="68"/>
      <c r="D225" s="67"/>
      <c r="G225" s="67"/>
      <c r="H225" s="70"/>
      <c r="Q225" s="71"/>
      <c r="T225" s="67"/>
      <c r="U225" s="67"/>
      <c r="V225" s="67"/>
      <c r="W225" s="72"/>
      <c r="X225" s="73"/>
      <c r="Y225" s="74"/>
      <c r="Z225" s="67"/>
      <c r="AA225" s="74"/>
      <c r="AB225" s="74"/>
      <c r="AC225" s="67"/>
      <c r="AD225" s="67"/>
      <c r="AE225" s="74"/>
    </row>
    <row r="226" spans="1:39">
      <c r="A226" s="54"/>
      <c r="B226" s="54"/>
      <c r="C226" s="54"/>
      <c r="D226" s="54" t="s">
        <v>164</v>
      </c>
      <c r="F226" t="s">
        <v>800</v>
      </c>
      <c r="G226" s="54" t="s">
        <v>166</v>
      </c>
      <c r="H226" s="102" t="s">
        <v>6</v>
      </c>
      <c r="I226" s="26" t="s">
        <v>6</v>
      </c>
      <c r="J226" s="77" t="s">
        <v>168</v>
      </c>
      <c r="K226" s="77" t="s">
        <v>169</v>
      </c>
      <c r="L226" t="s">
        <v>170</v>
      </c>
      <c r="M226">
        <v>39.336731999999998</v>
      </c>
      <c r="N226">
        <v>-76.129684999999995</v>
      </c>
      <c r="O226">
        <v>1</v>
      </c>
      <c r="P226" t="s">
        <v>801</v>
      </c>
      <c r="Q226" s="85">
        <v>35301</v>
      </c>
      <c r="R226" t="s">
        <v>164</v>
      </c>
      <c r="T226" s="54">
        <v>178</v>
      </c>
      <c r="U226" s="54">
        <v>199</v>
      </c>
      <c r="V226" s="54">
        <v>1.24</v>
      </c>
      <c r="W226" s="86">
        <f t="shared" ref="W226:W240" si="34">T226/V226</f>
        <v>143.54838709677421</v>
      </c>
      <c r="X226" s="87"/>
      <c r="Y226" s="55"/>
      <c r="Z226" s="54">
        <v>7.6</v>
      </c>
      <c r="AA226" s="55">
        <f t="shared" ref="AA226:AA245" si="35">((1/1.6)*Z226)*0.95</f>
        <v>4.5125000000000002</v>
      </c>
      <c r="AB226" s="55"/>
      <c r="AC226" s="54" t="s">
        <v>802</v>
      </c>
      <c r="AD226" s="54"/>
      <c r="AE226" s="55"/>
      <c r="AF226">
        <v>7.05</v>
      </c>
      <c r="AG226">
        <v>5.92</v>
      </c>
      <c r="AH226">
        <v>21.5</v>
      </c>
      <c r="AJ226" s="88">
        <v>35308</v>
      </c>
      <c r="AL226" t="s">
        <v>391</v>
      </c>
      <c r="AM226" t="s">
        <v>803</v>
      </c>
    </row>
    <row r="227" spans="1:39">
      <c r="A227" s="54"/>
      <c r="B227" s="54"/>
      <c r="C227" s="54"/>
      <c r="D227" s="54" t="s">
        <v>164</v>
      </c>
      <c r="F227" t="s">
        <v>804</v>
      </c>
      <c r="G227" s="54" t="s">
        <v>166</v>
      </c>
      <c r="H227" s="102" t="s">
        <v>6</v>
      </c>
      <c r="I227" s="26" t="s">
        <v>6</v>
      </c>
      <c r="J227" s="77" t="s">
        <v>168</v>
      </c>
      <c r="K227" s="77" t="s">
        <v>169</v>
      </c>
      <c r="L227" t="s">
        <v>170</v>
      </c>
      <c r="M227">
        <v>39.336731999999998</v>
      </c>
      <c r="N227">
        <v>-76.129684999999995</v>
      </c>
      <c r="O227">
        <v>1</v>
      </c>
      <c r="P227" t="s">
        <v>805</v>
      </c>
      <c r="Q227" s="85">
        <v>35301</v>
      </c>
      <c r="R227" t="s">
        <v>164</v>
      </c>
      <c r="T227" s="54">
        <v>172</v>
      </c>
      <c r="U227" s="54">
        <v>194</v>
      </c>
      <c r="V227" s="54">
        <v>1.23</v>
      </c>
      <c r="W227" s="86">
        <f t="shared" si="34"/>
        <v>139.83739837398375</v>
      </c>
      <c r="X227" s="87"/>
      <c r="Y227" s="55"/>
      <c r="Z227" s="54">
        <v>8.1</v>
      </c>
      <c r="AA227" s="55">
        <f t="shared" si="35"/>
        <v>4.8093750000000002</v>
      </c>
      <c r="AB227" s="55"/>
      <c r="AC227" s="54" t="s">
        <v>802</v>
      </c>
      <c r="AD227" s="54"/>
      <c r="AE227" s="55"/>
      <c r="AF227">
        <v>6.54</v>
      </c>
      <c r="AG227">
        <v>6.53</v>
      </c>
      <c r="AH227">
        <v>21.5</v>
      </c>
      <c r="AJ227" s="88">
        <v>35307</v>
      </c>
      <c r="AL227" t="s">
        <v>391</v>
      </c>
      <c r="AM227" t="s">
        <v>806</v>
      </c>
    </row>
    <row r="228" spans="1:39" s="77" customFormat="1">
      <c r="A228" s="75" t="s">
        <v>163</v>
      </c>
      <c r="B228" s="75" t="s">
        <v>164</v>
      </c>
      <c r="C228" s="76">
        <v>40164</v>
      </c>
      <c r="D228" s="75" t="s">
        <v>164</v>
      </c>
      <c r="F228" s="77" t="s">
        <v>807</v>
      </c>
      <c r="G228" s="75" t="s">
        <v>166</v>
      </c>
      <c r="H228" s="102" t="s">
        <v>6</v>
      </c>
      <c r="I228" s="26" t="s">
        <v>6</v>
      </c>
      <c r="J228" s="77" t="s">
        <v>168</v>
      </c>
      <c r="K228" s="77" t="s">
        <v>169</v>
      </c>
      <c r="L228" s="77" t="s">
        <v>170</v>
      </c>
      <c r="M228" s="77">
        <v>39.336731999999998</v>
      </c>
      <c r="N228" s="77">
        <v>-76.129684999999995</v>
      </c>
      <c r="O228" s="77">
        <v>1</v>
      </c>
      <c r="P228" s="77" t="s">
        <v>808</v>
      </c>
      <c r="Q228" s="78">
        <v>35661</v>
      </c>
      <c r="R228" s="77" t="s">
        <v>369</v>
      </c>
      <c r="T228" s="75">
        <v>189</v>
      </c>
      <c r="U228" s="75">
        <v>210</v>
      </c>
      <c r="V228" s="75">
        <v>1.355</v>
      </c>
      <c r="W228" s="79">
        <f t="shared" si="34"/>
        <v>139.48339483394835</v>
      </c>
      <c r="X228" s="80"/>
      <c r="Y228" s="81"/>
      <c r="Z228" s="75">
        <v>8.1</v>
      </c>
      <c r="AA228" s="81">
        <f t="shared" si="35"/>
        <v>4.8093750000000002</v>
      </c>
      <c r="AB228" s="81"/>
      <c r="AC228" s="75" t="s">
        <v>809</v>
      </c>
      <c r="AD228" s="75"/>
      <c r="AE228" s="81"/>
      <c r="AF228" s="77">
        <v>7.22</v>
      </c>
      <c r="AG228" s="77">
        <v>6.16</v>
      </c>
      <c r="AH228" s="77">
        <v>20.5</v>
      </c>
      <c r="AI228" s="77" t="s">
        <v>810</v>
      </c>
      <c r="AJ228" s="82">
        <v>35666</v>
      </c>
      <c r="AK228" s="77">
        <v>937</v>
      </c>
      <c r="AL228" s="77" t="s">
        <v>811</v>
      </c>
      <c r="AM228" s="77" t="s">
        <v>812</v>
      </c>
    </row>
    <row r="229" spans="1:39">
      <c r="A229" s="54" t="s">
        <v>163</v>
      </c>
      <c r="B229" s="54" t="s">
        <v>164</v>
      </c>
      <c r="C229" s="54"/>
      <c r="D229" s="54" t="s">
        <v>164</v>
      </c>
      <c r="F229" t="s">
        <v>813</v>
      </c>
      <c r="G229" s="54" t="s">
        <v>166</v>
      </c>
      <c r="H229" s="102" t="s">
        <v>6</v>
      </c>
      <c r="I229" s="26" t="s">
        <v>6</v>
      </c>
      <c r="J229" s="77" t="s">
        <v>168</v>
      </c>
      <c r="K229" s="77" t="s">
        <v>169</v>
      </c>
      <c r="L229" t="s">
        <v>170</v>
      </c>
      <c r="M229">
        <v>39.336731999999998</v>
      </c>
      <c r="N229">
        <v>-76.129684999999995</v>
      </c>
      <c r="O229">
        <v>1</v>
      </c>
      <c r="P229" t="s">
        <v>814</v>
      </c>
      <c r="Q229" s="85">
        <v>35661</v>
      </c>
      <c r="R229" t="s">
        <v>369</v>
      </c>
      <c r="T229" s="54">
        <v>174</v>
      </c>
      <c r="U229" s="54">
        <v>201</v>
      </c>
      <c r="V229" s="54">
        <v>1.21</v>
      </c>
      <c r="W229" s="86">
        <f t="shared" si="34"/>
        <v>143.80165289256198</v>
      </c>
      <c r="X229" s="87"/>
      <c r="Y229" s="55"/>
      <c r="Z229" s="54">
        <v>8</v>
      </c>
      <c r="AA229" s="55">
        <f t="shared" si="35"/>
        <v>4.75</v>
      </c>
      <c r="AB229" s="55"/>
      <c r="AC229" s="54" t="s">
        <v>809</v>
      </c>
      <c r="AD229" s="54"/>
      <c r="AE229" s="55"/>
    </row>
    <row r="230" spans="1:39">
      <c r="A230" s="54" t="s">
        <v>163</v>
      </c>
      <c r="B230" s="54" t="s">
        <v>164</v>
      </c>
      <c r="C230" s="54"/>
      <c r="D230" s="54" t="s">
        <v>164</v>
      </c>
      <c r="F230" t="s">
        <v>815</v>
      </c>
      <c r="G230" s="54" t="s">
        <v>166</v>
      </c>
      <c r="H230" s="102" t="s">
        <v>6</v>
      </c>
      <c r="I230" s="26" t="s">
        <v>6</v>
      </c>
      <c r="J230" s="77" t="s">
        <v>168</v>
      </c>
      <c r="K230" s="77" t="s">
        <v>169</v>
      </c>
      <c r="L230" t="s">
        <v>170</v>
      </c>
      <c r="M230">
        <v>39.336731999999998</v>
      </c>
      <c r="N230">
        <v>-76.129684999999995</v>
      </c>
      <c r="O230">
        <v>1</v>
      </c>
      <c r="P230" t="s">
        <v>816</v>
      </c>
      <c r="Q230" s="85">
        <v>35661</v>
      </c>
      <c r="R230" t="s">
        <v>369</v>
      </c>
      <c r="T230" s="54">
        <v>169</v>
      </c>
      <c r="U230" s="54">
        <v>193</v>
      </c>
      <c r="V230" s="54">
        <v>1.18</v>
      </c>
      <c r="W230" s="86">
        <f t="shared" si="34"/>
        <v>143.22033898305085</v>
      </c>
      <c r="X230" s="87"/>
      <c r="Y230" s="55"/>
      <c r="Z230" s="54">
        <v>7.5</v>
      </c>
      <c r="AA230" s="55">
        <f t="shared" si="35"/>
        <v>4.453125</v>
      </c>
      <c r="AB230" s="55"/>
      <c r="AC230" s="54" t="s">
        <v>809</v>
      </c>
      <c r="AD230" s="54"/>
      <c r="AE230" s="55"/>
      <c r="AJ230" s="82">
        <v>35666</v>
      </c>
      <c r="AK230" s="77">
        <v>937</v>
      </c>
      <c r="AL230" s="77" t="s">
        <v>811</v>
      </c>
      <c r="AM230" s="77" t="s">
        <v>812</v>
      </c>
    </row>
    <row r="231" spans="1:39">
      <c r="A231" s="54" t="s">
        <v>163</v>
      </c>
      <c r="B231" s="54" t="s">
        <v>164</v>
      </c>
      <c r="C231" s="54"/>
      <c r="D231" s="54" t="s">
        <v>164</v>
      </c>
      <c r="F231" t="s">
        <v>817</v>
      </c>
      <c r="G231" s="54" t="s">
        <v>166</v>
      </c>
      <c r="H231" s="102" t="s">
        <v>6</v>
      </c>
      <c r="I231" s="26" t="s">
        <v>6</v>
      </c>
      <c r="J231" s="77" t="s">
        <v>168</v>
      </c>
      <c r="K231" s="77" t="s">
        <v>169</v>
      </c>
      <c r="L231" t="s">
        <v>170</v>
      </c>
      <c r="M231">
        <v>39.336731999999998</v>
      </c>
      <c r="N231">
        <v>-76.129684999999995</v>
      </c>
      <c r="O231">
        <v>1</v>
      </c>
      <c r="P231" t="s">
        <v>818</v>
      </c>
      <c r="Q231" s="85">
        <v>35661</v>
      </c>
      <c r="R231" t="s">
        <v>369</v>
      </c>
      <c r="T231" s="54">
        <v>185</v>
      </c>
      <c r="U231" s="54">
        <v>217</v>
      </c>
      <c r="V231" s="54">
        <v>1.34</v>
      </c>
      <c r="W231" s="86">
        <f t="shared" si="34"/>
        <v>138.0597014925373</v>
      </c>
      <c r="X231" s="87"/>
      <c r="Y231" s="55"/>
      <c r="Z231" s="54">
        <v>7.8</v>
      </c>
      <c r="AA231" s="55">
        <f t="shared" si="35"/>
        <v>4.6312499999999996</v>
      </c>
      <c r="AB231" s="55"/>
      <c r="AC231" s="54" t="s">
        <v>809</v>
      </c>
      <c r="AD231" s="54"/>
      <c r="AE231" s="55"/>
      <c r="AJ231" s="82">
        <v>35666</v>
      </c>
      <c r="AK231" s="77">
        <v>937</v>
      </c>
      <c r="AL231" s="77" t="s">
        <v>811</v>
      </c>
      <c r="AM231" s="77" t="s">
        <v>812</v>
      </c>
    </row>
    <row r="232" spans="1:39">
      <c r="A232" s="54"/>
      <c r="B232" s="54"/>
      <c r="C232" s="54"/>
      <c r="D232" s="54" t="s">
        <v>164</v>
      </c>
      <c r="F232" t="s">
        <v>819</v>
      </c>
      <c r="G232" s="54" t="s">
        <v>166</v>
      </c>
      <c r="H232" s="102" t="s">
        <v>6</v>
      </c>
      <c r="I232" s="26" t="s">
        <v>6</v>
      </c>
      <c r="J232" s="77" t="s">
        <v>168</v>
      </c>
      <c r="K232" s="77" t="s">
        <v>169</v>
      </c>
      <c r="L232" t="s">
        <v>170</v>
      </c>
      <c r="M232">
        <v>39.336731999999998</v>
      </c>
      <c r="N232">
        <v>-76.129684999999995</v>
      </c>
      <c r="O232">
        <v>1</v>
      </c>
      <c r="P232" t="s">
        <v>820</v>
      </c>
      <c r="Q232" s="85">
        <v>35661</v>
      </c>
      <c r="R232" t="s">
        <v>369</v>
      </c>
      <c r="T232" s="54">
        <v>163</v>
      </c>
      <c r="U232" s="54">
        <v>188</v>
      </c>
      <c r="V232" s="54">
        <v>1.2749999999999999</v>
      </c>
      <c r="W232" s="86">
        <f t="shared" si="34"/>
        <v>127.84313725490198</v>
      </c>
      <c r="X232" s="87"/>
      <c r="Y232" s="55"/>
      <c r="Z232" s="54">
        <v>7.8</v>
      </c>
      <c r="AA232" s="55">
        <f t="shared" si="35"/>
        <v>4.6312499999999996</v>
      </c>
      <c r="AB232" s="55"/>
      <c r="AC232" s="54" t="s">
        <v>802</v>
      </c>
      <c r="AD232" s="54"/>
      <c r="AE232" s="55"/>
      <c r="AJ232" s="77"/>
      <c r="AK232" s="77"/>
      <c r="AL232" s="77"/>
      <c r="AM232" s="77"/>
    </row>
    <row r="233" spans="1:39">
      <c r="A233" s="54"/>
      <c r="B233" s="54"/>
      <c r="C233" s="54"/>
      <c r="D233" s="54" t="s">
        <v>164</v>
      </c>
      <c r="F233" t="s">
        <v>821</v>
      </c>
      <c r="G233" s="54" t="s">
        <v>166</v>
      </c>
      <c r="H233" s="102" t="s">
        <v>6</v>
      </c>
      <c r="I233" s="26" t="s">
        <v>6</v>
      </c>
      <c r="J233" s="77" t="s">
        <v>168</v>
      </c>
      <c r="K233" s="77" t="s">
        <v>169</v>
      </c>
      <c r="L233" t="s">
        <v>170</v>
      </c>
      <c r="M233">
        <v>39.336731999999998</v>
      </c>
      <c r="N233">
        <v>-76.129684999999995</v>
      </c>
      <c r="O233">
        <v>1</v>
      </c>
      <c r="P233" t="s">
        <v>822</v>
      </c>
      <c r="Q233" s="85">
        <v>35661</v>
      </c>
      <c r="R233" t="s">
        <v>369</v>
      </c>
      <c r="T233" s="54">
        <v>182</v>
      </c>
      <c r="U233" s="54">
        <v>212</v>
      </c>
      <c r="V233" s="54">
        <v>1.32</v>
      </c>
      <c r="W233" s="86">
        <f t="shared" si="34"/>
        <v>137.87878787878788</v>
      </c>
      <c r="X233" s="87"/>
      <c r="Y233" s="55"/>
      <c r="Z233" s="54">
        <v>8.0500000000000007</v>
      </c>
      <c r="AA233" s="55">
        <f t="shared" si="35"/>
        <v>4.7796874999999996</v>
      </c>
      <c r="AB233" s="55"/>
      <c r="AC233" s="54" t="s">
        <v>802</v>
      </c>
      <c r="AD233" s="54"/>
      <c r="AE233" s="55"/>
      <c r="AJ233" s="77"/>
      <c r="AK233" s="77"/>
      <c r="AL233" s="77"/>
      <c r="AM233" s="77"/>
    </row>
    <row r="234" spans="1:39">
      <c r="A234" s="54"/>
      <c r="B234" s="54"/>
      <c r="C234" s="54"/>
      <c r="D234" s="54" t="s">
        <v>164</v>
      </c>
      <c r="F234" t="s">
        <v>823</v>
      </c>
      <c r="G234" s="54" t="s">
        <v>166</v>
      </c>
      <c r="H234" s="102" t="s">
        <v>6</v>
      </c>
      <c r="I234" s="26" t="s">
        <v>6</v>
      </c>
      <c r="J234" s="77" t="s">
        <v>168</v>
      </c>
      <c r="K234" s="77" t="s">
        <v>169</v>
      </c>
      <c r="L234" t="s">
        <v>170</v>
      </c>
      <c r="M234">
        <v>39.336731999999998</v>
      </c>
      <c r="N234">
        <v>-76.129684999999995</v>
      </c>
      <c r="O234">
        <v>1</v>
      </c>
      <c r="P234" t="s">
        <v>824</v>
      </c>
      <c r="Q234" s="85">
        <v>35661</v>
      </c>
      <c r="R234" t="s">
        <v>369</v>
      </c>
      <c r="T234" s="54">
        <v>175</v>
      </c>
      <c r="U234" s="54">
        <v>203</v>
      </c>
      <c r="V234" s="54">
        <v>1.34</v>
      </c>
      <c r="W234" s="86">
        <f t="shared" si="34"/>
        <v>130.59701492537312</v>
      </c>
      <c r="X234" s="87"/>
      <c r="Y234" s="55"/>
      <c r="Z234" s="54">
        <v>8.3000000000000007</v>
      </c>
      <c r="AA234" s="55">
        <f t="shared" si="35"/>
        <v>4.9281249999999996</v>
      </c>
      <c r="AB234" s="55"/>
      <c r="AC234" s="54" t="s">
        <v>802</v>
      </c>
      <c r="AD234" s="54"/>
      <c r="AE234" s="55"/>
      <c r="AJ234" s="82">
        <v>35666</v>
      </c>
      <c r="AK234" s="77">
        <v>937</v>
      </c>
      <c r="AL234" s="77" t="s">
        <v>811</v>
      </c>
      <c r="AM234" s="77" t="s">
        <v>812</v>
      </c>
    </row>
    <row r="235" spans="1:39">
      <c r="A235" s="75"/>
      <c r="B235" s="75"/>
      <c r="C235" s="75"/>
      <c r="D235" s="54" t="s">
        <v>164</v>
      </c>
      <c r="E235" s="77"/>
      <c r="F235" s="77" t="s">
        <v>825</v>
      </c>
      <c r="G235" s="75" t="s">
        <v>166</v>
      </c>
      <c r="H235" s="102" t="s">
        <v>6</v>
      </c>
      <c r="I235" s="26" t="s">
        <v>6</v>
      </c>
      <c r="J235" s="77" t="s">
        <v>168</v>
      </c>
      <c r="K235" s="77" t="s">
        <v>169</v>
      </c>
      <c r="L235" s="77" t="s">
        <v>170</v>
      </c>
      <c r="M235" s="77">
        <v>39.336731999999998</v>
      </c>
      <c r="N235" s="77">
        <v>-76.129684999999995</v>
      </c>
      <c r="O235" s="77">
        <v>1</v>
      </c>
      <c r="P235" s="77" t="s">
        <v>826</v>
      </c>
      <c r="Q235" s="78">
        <v>35661</v>
      </c>
      <c r="R235" s="77" t="s">
        <v>369</v>
      </c>
      <c r="S235" s="77"/>
      <c r="T235" s="75">
        <v>175</v>
      </c>
      <c r="U235" s="75">
        <v>200</v>
      </c>
      <c r="V235" s="75">
        <v>1.29</v>
      </c>
      <c r="W235" s="86">
        <f t="shared" si="34"/>
        <v>135.65891472868216</v>
      </c>
      <c r="X235" s="87"/>
      <c r="Y235" s="81"/>
      <c r="Z235" s="75">
        <v>7.75</v>
      </c>
      <c r="AA235" s="55">
        <f t="shared" si="35"/>
        <v>4.6015625</v>
      </c>
      <c r="AB235" s="81"/>
      <c r="AC235" s="75" t="s">
        <v>802</v>
      </c>
      <c r="AD235" s="75"/>
      <c r="AE235" s="81"/>
      <c r="AF235" s="77"/>
      <c r="AG235" s="77"/>
      <c r="AH235" s="77"/>
      <c r="AI235" s="77"/>
      <c r="AJ235" s="82">
        <v>35666</v>
      </c>
      <c r="AK235" s="77">
        <v>937</v>
      </c>
      <c r="AL235" s="77" t="s">
        <v>811</v>
      </c>
      <c r="AM235" s="77" t="s">
        <v>812</v>
      </c>
    </row>
    <row r="236" spans="1:39">
      <c r="A236" s="54"/>
      <c r="B236" s="54"/>
      <c r="C236" s="54"/>
      <c r="D236" s="54" t="s">
        <v>164</v>
      </c>
      <c r="F236" t="s">
        <v>827</v>
      </c>
      <c r="G236" s="54" t="s">
        <v>166</v>
      </c>
      <c r="H236" s="102" t="s">
        <v>6</v>
      </c>
      <c r="I236" s="26" t="s">
        <v>6</v>
      </c>
      <c r="J236" s="77" t="s">
        <v>168</v>
      </c>
      <c r="K236" s="77" t="s">
        <v>169</v>
      </c>
      <c r="L236" t="s">
        <v>170</v>
      </c>
      <c r="M236">
        <v>39.336731999999998</v>
      </c>
      <c r="N236">
        <v>-76.129684999999995</v>
      </c>
      <c r="O236">
        <v>1</v>
      </c>
      <c r="P236" t="s">
        <v>828</v>
      </c>
      <c r="Q236" s="85">
        <v>35661</v>
      </c>
      <c r="R236" t="s">
        <v>369</v>
      </c>
      <c r="T236" s="54">
        <v>180</v>
      </c>
      <c r="U236" s="54">
        <v>204</v>
      </c>
      <c r="V236" s="54">
        <v>1.31</v>
      </c>
      <c r="W236" s="86">
        <f t="shared" si="34"/>
        <v>137.40458015267174</v>
      </c>
      <c r="X236" s="87"/>
      <c r="Y236" s="55"/>
      <c r="Z236" s="54">
        <v>8.1999999999999993</v>
      </c>
      <c r="AA236" s="55">
        <f t="shared" si="35"/>
        <v>4.8687499999999995</v>
      </c>
      <c r="AB236" s="55"/>
      <c r="AC236" s="54" t="s">
        <v>802</v>
      </c>
      <c r="AD236" s="54"/>
      <c r="AE236" s="55"/>
      <c r="AJ236" s="82">
        <v>35666</v>
      </c>
      <c r="AK236" s="77">
        <v>937</v>
      </c>
      <c r="AL236" s="77" t="s">
        <v>811</v>
      </c>
      <c r="AM236" s="77" t="s">
        <v>812</v>
      </c>
    </row>
    <row r="237" spans="1:39" s="77" customFormat="1">
      <c r="A237" s="75" t="s">
        <v>202</v>
      </c>
      <c r="B237" s="75"/>
      <c r="C237" s="76">
        <v>40164</v>
      </c>
      <c r="D237" s="75" t="s">
        <v>623</v>
      </c>
      <c r="F237" s="77" t="s">
        <v>829</v>
      </c>
      <c r="G237" s="75" t="s">
        <v>166</v>
      </c>
      <c r="H237" s="102" t="s">
        <v>6</v>
      </c>
      <c r="I237" s="26" t="s">
        <v>6</v>
      </c>
      <c r="J237" s="77" t="s">
        <v>790</v>
      </c>
      <c r="K237" s="77" t="s">
        <v>791</v>
      </c>
      <c r="L237" s="77" t="s">
        <v>792</v>
      </c>
      <c r="M237" s="77">
        <v>36.394804000000001</v>
      </c>
      <c r="N237" s="77">
        <v>-75.838699000000005</v>
      </c>
      <c r="O237" s="77">
        <v>1</v>
      </c>
      <c r="P237" s="77" t="s">
        <v>830</v>
      </c>
      <c r="Q237" s="78">
        <v>39648</v>
      </c>
      <c r="R237" s="77" t="s">
        <v>831</v>
      </c>
      <c r="T237" s="75">
        <v>177</v>
      </c>
      <c r="U237" s="75">
        <v>197</v>
      </c>
      <c r="V237" s="75">
        <v>1.28</v>
      </c>
      <c r="W237" s="79">
        <f t="shared" si="34"/>
        <v>138.28125</v>
      </c>
      <c r="X237" s="80"/>
      <c r="Y237" s="81"/>
      <c r="Z237" s="75">
        <v>8.1</v>
      </c>
      <c r="AA237" s="81">
        <f t="shared" si="35"/>
        <v>4.8093750000000002</v>
      </c>
      <c r="AB237" s="81"/>
      <c r="AC237" s="75" t="s">
        <v>802</v>
      </c>
      <c r="AD237" s="75"/>
      <c r="AE237" s="81"/>
    </row>
    <row r="238" spans="1:39" s="77" customFormat="1">
      <c r="A238" s="75" t="s">
        <v>202</v>
      </c>
      <c r="B238" s="75"/>
      <c r="C238" s="76">
        <v>40164</v>
      </c>
      <c r="D238" s="75" t="s">
        <v>623</v>
      </c>
      <c r="F238" s="77" t="s">
        <v>832</v>
      </c>
      <c r="G238" s="75" t="s">
        <v>166</v>
      </c>
      <c r="H238" s="102" t="s">
        <v>6</v>
      </c>
      <c r="I238" s="26" t="s">
        <v>6</v>
      </c>
      <c r="J238" s="77" t="s">
        <v>790</v>
      </c>
      <c r="K238" s="77" t="s">
        <v>791</v>
      </c>
      <c r="L238" s="77" t="s">
        <v>792</v>
      </c>
      <c r="M238" s="77">
        <v>36.394804000000001</v>
      </c>
      <c r="N238" s="77">
        <v>-75.838699000000005</v>
      </c>
      <c r="O238" s="77">
        <v>1</v>
      </c>
      <c r="P238" s="77" t="s">
        <v>830</v>
      </c>
      <c r="Q238" s="78">
        <v>39648</v>
      </c>
      <c r="R238" s="77" t="s">
        <v>833</v>
      </c>
      <c r="T238" s="75">
        <v>193</v>
      </c>
      <c r="U238" s="75">
        <v>216</v>
      </c>
      <c r="V238" s="75">
        <v>1.43</v>
      </c>
      <c r="W238" s="79">
        <f t="shared" si="34"/>
        <v>134.96503496503496</v>
      </c>
      <c r="X238" s="80"/>
      <c r="Y238" s="81"/>
      <c r="Z238" s="75">
        <v>8.5</v>
      </c>
      <c r="AA238" s="81">
        <f t="shared" si="35"/>
        <v>5.046875</v>
      </c>
      <c r="AB238" s="81"/>
      <c r="AC238" s="75" t="s">
        <v>802</v>
      </c>
      <c r="AD238" s="75"/>
      <c r="AE238" s="81"/>
    </row>
    <row r="239" spans="1:39">
      <c r="A239" s="54"/>
      <c r="B239" s="54"/>
      <c r="C239" s="54"/>
      <c r="D239" s="54" t="s">
        <v>164</v>
      </c>
      <c r="F239" t="s">
        <v>834</v>
      </c>
      <c r="G239" s="54" t="s">
        <v>166</v>
      </c>
      <c r="H239" s="102" t="s">
        <v>6</v>
      </c>
      <c r="I239" s="26" t="s">
        <v>6</v>
      </c>
      <c r="J239" s="77" t="s">
        <v>790</v>
      </c>
      <c r="K239" s="77" t="s">
        <v>791</v>
      </c>
      <c r="L239" t="s">
        <v>792</v>
      </c>
      <c r="M239">
        <v>36.394804000000001</v>
      </c>
      <c r="N239">
        <v>-75.838699000000005</v>
      </c>
      <c r="O239">
        <v>1</v>
      </c>
      <c r="P239" t="s">
        <v>830</v>
      </c>
      <c r="Q239" s="85">
        <v>39648</v>
      </c>
      <c r="R239" t="s">
        <v>835</v>
      </c>
      <c r="T239" s="54">
        <v>190</v>
      </c>
      <c r="U239" s="54">
        <v>215</v>
      </c>
      <c r="V239" s="54">
        <v>1.37</v>
      </c>
      <c r="W239" s="86">
        <f t="shared" si="34"/>
        <v>138.68613138686129</v>
      </c>
      <c r="X239" s="87"/>
      <c r="Y239" s="55"/>
      <c r="Z239" s="54">
        <v>8.3000000000000007</v>
      </c>
      <c r="AA239" s="55">
        <f t="shared" si="35"/>
        <v>4.9281249999999996</v>
      </c>
      <c r="AB239" s="55"/>
      <c r="AC239" s="54" t="s">
        <v>802</v>
      </c>
      <c r="AD239" s="54"/>
      <c r="AE239" s="55"/>
    </row>
    <row r="240" spans="1:39">
      <c r="A240" s="54"/>
      <c r="B240" s="54"/>
      <c r="C240" s="54"/>
      <c r="D240" s="54" t="s">
        <v>164</v>
      </c>
      <c r="F240" t="s">
        <v>836</v>
      </c>
      <c r="G240" s="54" t="s">
        <v>166</v>
      </c>
      <c r="H240" s="102" t="s">
        <v>6</v>
      </c>
      <c r="I240" s="26" t="s">
        <v>6</v>
      </c>
      <c r="J240" s="77" t="s">
        <v>790</v>
      </c>
      <c r="K240" s="77" t="s">
        <v>791</v>
      </c>
      <c r="L240" t="s">
        <v>792</v>
      </c>
      <c r="M240">
        <v>36.394804000000001</v>
      </c>
      <c r="N240">
        <v>-75.838699000000005</v>
      </c>
      <c r="O240">
        <v>1</v>
      </c>
      <c r="P240" t="s">
        <v>830</v>
      </c>
      <c r="Q240" s="85">
        <v>39648</v>
      </c>
      <c r="R240" t="s">
        <v>837</v>
      </c>
      <c r="T240" s="54">
        <v>177</v>
      </c>
      <c r="U240" s="54">
        <v>206</v>
      </c>
      <c r="V240" s="54">
        <v>1.33</v>
      </c>
      <c r="W240" s="86">
        <f t="shared" si="34"/>
        <v>133.08270676691728</v>
      </c>
      <c r="X240" s="87"/>
      <c r="Y240" s="55"/>
      <c r="Z240" s="54">
        <v>8.1</v>
      </c>
      <c r="AA240" s="55">
        <f t="shared" si="35"/>
        <v>4.8093750000000002</v>
      </c>
      <c r="AB240" s="55"/>
      <c r="AC240" s="54" t="s">
        <v>802</v>
      </c>
      <c r="AD240" s="54"/>
      <c r="AE240" s="55"/>
    </row>
    <row r="241" spans="1:31" s="77" customFormat="1">
      <c r="A241" s="75"/>
      <c r="B241" s="75"/>
      <c r="C241" s="76">
        <v>40164</v>
      </c>
      <c r="D241" s="75" t="s">
        <v>183</v>
      </c>
      <c r="F241" s="77" t="s">
        <v>838</v>
      </c>
      <c r="G241" s="75" t="s">
        <v>166</v>
      </c>
      <c r="H241" s="102" t="s">
        <v>6</v>
      </c>
      <c r="I241" s="26" t="s">
        <v>6</v>
      </c>
      <c r="J241" s="77" t="s">
        <v>168</v>
      </c>
      <c r="K241" s="77" t="s">
        <v>169</v>
      </c>
      <c r="L241" s="77" t="s">
        <v>170</v>
      </c>
      <c r="M241" s="77">
        <v>39.335265</v>
      </c>
      <c r="N241" s="77">
        <v>-76.118322000000006</v>
      </c>
      <c r="O241" s="77">
        <v>1</v>
      </c>
      <c r="P241" s="77" t="s">
        <v>839</v>
      </c>
      <c r="Q241" s="78">
        <v>40062</v>
      </c>
      <c r="R241" s="77" t="s">
        <v>840</v>
      </c>
      <c r="S241" s="77" t="s">
        <v>841</v>
      </c>
      <c r="T241" s="75"/>
      <c r="U241" s="75"/>
      <c r="V241" s="75"/>
      <c r="W241" s="79"/>
      <c r="X241" s="80"/>
      <c r="Y241" s="81"/>
      <c r="Z241" s="75">
        <v>8.1</v>
      </c>
      <c r="AA241" s="81">
        <f t="shared" si="35"/>
        <v>4.8093750000000002</v>
      </c>
      <c r="AB241" s="81"/>
      <c r="AC241" s="54" t="s">
        <v>802</v>
      </c>
      <c r="AD241" s="75">
        <v>4.5</v>
      </c>
      <c r="AE241" s="81">
        <f>((1/0.64)*AD241)*0.95</f>
        <v>6.6796875</v>
      </c>
    </row>
    <row r="242" spans="1:31" s="77" customFormat="1">
      <c r="A242" s="75"/>
      <c r="B242" s="75"/>
      <c r="C242" s="93"/>
      <c r="D242" s="75" t="s">
        <v>842</v>
      </c>
      <c r="F242" s="77" t="s">
        <v>843</v>
      </c>
      <c r="G242" s="75" t="s">
        <v>166</v>
      </c>
      <c r="H242" s="102" t="s">
        <v>6</v>
      </c>
      <c r="I242" s="26"/>
      <c r="J242" s="77" t="s">
        <v>168</v>
      </c>
      <c r="K242" s="77" t="s">
        <v>169</v>
      </c>
      <c r="L242" s="77" t="s">
        <v>170</v>
      </c>
      <c r="M242" s="77">
        <v>39.335265</v>
      </c>
      <c r="N242" s="77">
        <v>-76.118322000000006</v>
      </c>
      <c r="O242" s="77">
        <v>1</v>
      </c>
      <c r="P242" s="77" t="s">
        <v>839</v>
      </c>
      <c r="Q242" s="78">
        <v>35327</v>
      </c>
      <c r="T242" s="75"/>
      <c r="U242" s="75"/>
      <c r="V242" s="75"/>
      <c r="W242" s="79"/>
      <c r="X242" s="80"/>
      <c r="Y242" s="81"/>
      <c r="Z242" s="75">
        <v>8.1</v>
      </c>
      <c r="AA242" s="81">
        <f t="shared" si="35"/>
        <v>4.8093750000000002</v>
      </c>
      <c r="AB242" s="81"/>
      <c r="AC242" s="75" t="s">
        <v>809</v>
      </c>
      <c r="AD242" s="75">
        <v>4.4000000000000004</v>
      </c>
      <c r="AE242" s="81">
        <f>((1/0.64)*AD242)*0.95</f>
        <v>6.5312500000000009</v>
      </c>
    </row>
    <row r="243" spans="1:31" s="77" customFormat="1">
      <c r="A243" s="75"/>
      <c r="B243" s="75"/>
      <c r="C243" s="93"/>
      <c r="D243" s="75" t="s">
        <v>842</v>
      </c>
      <c r="F243" s="77" t="s">
        <v>843</v>
      </c>
      <c r="G243" s="75" t="s">
        <v>166</v>
      </c>
      <c r="H243" s="102" t="s">
        <v>6</v>
      </c>
      <c r="I243" s="26"/>
      <c r="J243" s="77" t="s">
        <v>168</v>
      </c>
      <c r="K243" s="77" t="s">
        <v>169</v>
      </c>
      <c r="L243" s="77" t="s">
        <v>170</v>
      </c>
      <c r="M243" s="77">
        <v>39.335265</v>
      </c>
      <c r="N243" s="77">
        <v>-76.118322000000006</v>
      </c>
      <c r="O243" s="77">
        <v>1</v>
      </c>
      <c r="P243" s="77" t="s">
        <v>839</v>
      </c>
      <c r="Q243" s="78">
        <v>35327</v>
      </c>
      <c r="T243" s="75"/>
      <c r="U243" s="75"/>
      <c r="V243" s="75"/>
      <c r="W243" s="79"/>
      <c r="X243" s="80"/>
      <c r="Y243" s="81"/>
      <c r="Z243" s="75">
        <v>8.15</v>
      </c>
      <c r="AA243" s="81">
        <f t="shared" si="35"/>
        <v>4.8390624999999998</v>
      </c>
      <c r="AB243" s="81"/>
      <c r="AC243" s="75"/>
      <c r="AD243" s="75">
        <v>4.3</v>
      </c>
      <c r="AE243" s="81">
        <f>((1/0.64)*AD243)*0.95</f>
        <v>6.3828125</v>
      </c>
    </row>
    <row r="244" spans="1:31" s="77" customFormat="1">
      <c r="A244" s="75"/>
      <c r="B244" s="75"/>
      <c r="C244" s="93"/>
      <c r="D244" s="75" t="s">
        <v>842</v>
      </c>
      <c r="F244" s="77" t="s">
        <v>843</v>
      </c>
      <c r="G244" s="75" t="s">
        <v>166</v>
      </c>
      <c r="H244" s="102" t="s">
        <v>6</v>
      </c>
      <c r="I244" s="26"/>
      <c r="J244" s="77" t="s">
        <v>168</v>
      </c>
      <c r="K244" s="77" t="s">
        <v>169</v>
      </c>
      <c r="L244" s="77" t="s">
        <v>170</v>
      </c>
      <c r="M244" s="77">
        <v>39.335265</v>
      </c>
      <c r="N244" s="77">
        <v>-76.118322000000006</v>
      </c>
      <c r="O244" s="77">
        <v>1</v>
      </c>
      <c r="P244" s="77" t="s">
        <v>839</v>
      </c>
      <c r="Q244" s="78">
        <v>35327</v>
      </c>
      <c r="T244" s="75"/>
      <c r="U244" s="75"/>
      <c r="V244" s="75"/>
      <c r="W244" s="79"/>
      <c r="X244" s="80"/>
      <c r="Y244" s="81"/>
      <c r="Z244" s="75">
        <v>8</v>
      </c>
      <c r="AA244" s="81">
        <f t="shared" si="35"/>
        <v>4.75</v>
      </c>
      <c r="AB244" s="81"/>
      <c r="AC244" s="75"/>
      <c r="AD244" s="75">
        <v>4.3</v>
      </c>
      <c r="AE244" s="81">
        <f>((1/0.64)*AD244)*0.95</f>
        <v>6.3828125</v>
      </c>
    </row>
    <row r="245" spans="1:31" s="77" customFormat="1">
      <c r="A245" s="75"/>
      <c r="B245" s="75"/>
      <c r="C245" s="93"/>
      <c r="D245" s="75" t="s">
        <v>842</v>
      </c>
      <c r="F245" s="77" t="s">
        <v>843</v>
      </c>
      <c r="G245" s="75" t="s">
        <v>166</v>
      </c>
      <c r="H245" s="102" t="s">
        <v>6</v>
      </c>
      <c r="I245" s="26"/>
      <c r="J245" s="77" t="s">
        <v>168</v>
      </c>
      <c r="K245" s="77" t="s">
        <v>169</v>
      </c>
      <c r="L245" s="77" t="s">
        <v>170</v>
      </c>
      <c r="M245" s="77">
        <v>39.335265</v>
      </c>
      <c r="N245" s="77">
        <v>-76.118322000000006</v>
      </c>
      <c r="O245" s="77">
        <v>1</v>
      </c>
      <c r="P245" s="77" t="s">
        <v>839</v>
      </c>
      <c r="Q245" s="78">
        <v>35327</v>
      </c>
      <c r="T245" s="75"/>
      <c r="U245" s="75"/>
      <c r="V245" s="75"/>
      <c r="W245" s="79"/>
      <c r="X245" s="80"/>
      <c r="Y245" s="81"/>
      <c r="Z245" s="75">
        <v>8</v>
      </c>
      <c r="AA245" s="81">
        <f t="shared" si="35"/>
        <v>4.75</v>
      </c>
      <c r="AB245" s="81"/>
      <c r="AC245" s="75"/>
      <c r="AD245" s="75">
        <v>4.3</v>
      </c>
      <c r="AE245" s="81">
        <f>((1/0.64)*AD245)*0.95</f>
        <v>6.3828125</v>
      </c>
    </row>
    <row r="246" spans="1:31" s="77" customFormat="1">
      <c r="A246" s="75"/>
      <c r="B246" s="75"/>
      <c r="C246" s="93"/>
      <c r="D246" s="75"/>
      <c r="G246" s="75"/>
      <c r="H246" s="94"/>
      <c r="I246" s="103"/>
      <c r="J246" s="103"/>
      <c r="K246" s="103"/>
      <c r="Q246" s="78"/>
      <c r="T246" s="90">
        <f>AVERAGE(T226:T241)</f>
        <v>178.6</v>
      </c>
      <c r="U246" s="90">
        <f>AVERAGE(U226:U241)</f>
        <v>203.66666666666666</v>
      </c>
      <c r="V246" s="90">
        <f>AVERAGE(V226:V241)</f>
        <v>1.3</v>
      </c>
      <c r="W246" s="90">
        <f>AVERAGE(W226:W241)</f>
        <v>137.48989544880578</v>
      </c>
      <c r="X246" s="80"/>
      <c r="Y246" s="81"/>
      <c r="Z246" s="111" t="s">
        <v>844</v>
      </c>
      <c r="AA246" s="90">
        <f>AVERAGE(AA226:AA245)</f>
        <v>4.7663281250000002</v>
      </c>
      <c r="AB246" s="81"/>
      <c r="AC246" s="75"/>
      <c r="AD246" s="75"/>
      <c r="AE246" s="90">
        <f>AVERAGE(AE226:AE245)</f>
        <v>6.4718749999999998</v>
      </c>
    </row>
    <row r="247" spans="1:31" s="69" customFormat="1" ht="18">
      <c r="A247" s="66" t="s">
        <v>845</v>
      </c>
      <c r="B247" s="67"/>
      <c r="C247" s="68"/>
      <c r="D247" s="67"/>
      <c r="G247" s="67"/>
      <c r="H247" s="70"/>
      <c r="Q247" s="71"/>
      <c r="T247" s="67"/>
      <c r="U247" s="67"/>
      <c r="V247" s="67"/>
      <c r="W247" s="72"/>
      <c r="X247" s="73"/>
      <c r="Y247" s="74"/>
      <c r="Z247" s="67"/>
      <c r="AA247" s="74"/>
      <c r="AB247" s="74"/>
      <c r="AC247" s="67"/>
      <c r="AD247" s="67"/>
      <c r="AE247" s="74"/>
    </row>
    <row r="248" spans="1:31">
      <c r="A248" s="54"/>
      <c r="B248" s="54"/>
      <c r="C248" s="54"/>
      <c r="D248" s="54" t="s">
        <v>164</v>
      </c>
      <c r="F248" t="s">
        <v>846</v>
      </c>
      <c r="G248" s="54" t="s">
        <v>204</v>
      </c>
      <c r="H248" s="102" t="s">
        <v>6</v>
      </c>
      <c r="I248" s="104"/>
      <c r="J248" s="77" t="s">
        <v>168</v>
      </c>
      <c r="K248" s="77" t="s">
        <v>169</v>
      </c>
      <c r="L248" t="s">
        <v>170</v>
      </c>
      <c r="M248">
        <v>39.335265</v>
      </c>
      <c r="N248">
        <v>-76.118322000000006</v>
      </c>
      <c r="O248">
        <v>1</v>
      </c>
      <c r="P248" t="s">
        <v>447</v>
      </c>
      <c r="Q248" s="85">
        <v>35328</v>
      </c>
      <c r="R248" t="s">
        <v>355</v>
      </c>
      <c r="T248" s="54"/>
      <c r="U248" s="54"/>
      <c r="V248" s="54"/>
      <c r="W248" s="86"/>
      <c r="X248" s="87">
        <v>3.25</v>
      </c>
      <c r="Y248" s="55">
        <f t="shared" ref="Y248:Y253" si="36">((1/1.6)*X248)*0.95</f>
        <v>1.9296875</v>
      </c>
      <c r="Z248" s="54">
        <v>8.6</v>
      </c>
      <c r="AA248" s="55">
        <f t="shared" ref="AA248:AA253" si="37">((1/1.6)*Z248)*0.95</f>
        <v>5.1062500000000002</v>
      </c>
      <c r="AB248" s="55">
        <f t="shared" ref="AB248:AB253" si="38">AA248/Y248</f>
        <v>2.6461538461538461</v>
      </c>
      <c r="AC248" s="54" t="s">
        <v>802</v>
      </c>
      <c r="AD248" s="54"/>
      <c r="AE248" s="55"/>
    </row>
    <row r="249" spans="1:31">
      <c r="A249" s="54"/>
      <c r="B249" s="54"/>
      <c r="C249" s="54"/>
      <c r="D249" s="54" t="s">
        <v>164</v>
      </c>
      <c r="F249" t="s">
        <v>847</v>
      </c>
      <c r="G249" s="54" t="s">
        <v>204</v>
      </c>
      <c r="H249" s="102" t="s">
        <v>6</v>
      </c>
      <c r="I249" s="104"/>
      <c r="J249" s="77" t="s">
        <v>168</v>
      </c>
      <c r="K249" s="77" t="s">
        <v>169</v>
      </c>
      <c r="L249" t="s">
        <v>170</v>
      </c>
      <c r="M249">
        <v>39.335265</v>
      </c>
      <c r="N249">
        <v>-76.118322000000006</v>
      </c>
      <c r="O249">
        <v>1</v>
      </c>
      <c r="P249" t="s">
        <v>848</v>
      </c>
      <c r="Q249" s="85">
        <v>35328</v>
      </c>
      <c r="R249" t="s">
        <v>355</v>
      </c>
      <c r="T249" s="54"/>
      <c r="U249" s="54"/>
      <c r="V249" s="54"/>
      <c r="W249" s="86"/>
      <c r="X249" s="87">
        <v>3.3</v>
      </c>
      <c r="Y249" s="55">
        <f t="shared" si="36"/>
        <v>1.9593749999999999</v>
      </c>
      <c r="Z249" s="54">
        <v>8.75</v>
      </c>
      <c r="AA249" s="55">
        <f t="shared" si="37"/>
        <v>5.1953125</v>
      </c>
      <c r="AB249" s="55">
        <f t="shared" si="38"/>
        <v>2.6515151515151518</v>
      </c>
      <c r="AC249" s="54" t="s">
        <v>802</v>
      </c>
      <c r="AD249" s="54"/>
      <c r="AE249" s="55"/>
    </row>
    <row r="250" spans="1:31">
      <c r="A250" s="54"/>
      <c r="B250" s="54"/>
      <c r="C250" s="54"/>
      <c r="D250" s="54" t="s">
        <v>164</v>
      </c>
      <c r="F250" t="s">
        <v>849</v>
      </c>
      <c r="G250" s="54" t="s">
        <v>204</v>
      </c>
      <c r="H250" s="102" t="s">
        <v>6</v>
      </c>
      <c r="I250" s="104"/>
      <c r="J250" s="77" t="s">
        <v>168</v>
      </c>
      <c r="K250" s="77" t="s">
        <v>169</v>
      </c>
      <c r="L250" t="s">
        <v>170</v>
      </c>
      <c r="M250">
        <v>39.335265</v>
      </c>
      <c r="N250">
        <v>-76.118322000000006</v>
      </c>
      <c r="O250">
        <v>1</v>
      </c>
      <c r="P250" t="s">
        <v>848</v>
      </c>
      <c r="Q250" s="85">
        <v>35328</v>
      </c>
      <c r="R250" t="s">
        <v>355</v>
      </c>
      <c r="T250" s="54"/>
      <c r="U250" s="54"/>
      <c r="V250" s="54"/>
      <c r="W250" s="86"/>
      <c r="X250" s="87">
        <v>3.3</v>
      </c>
      <c r="Y250" s="55">
        <f t="shared" si="36"/>
        <v>1.9593749999999999</v>
      </c>
      <c r="Z250" s="54">
        <v>8.75</v>
      </c>
      <c r="AA250" s="55">
        <f t="shared" si="37"/>
        <v>5.1953125</v>
      </c>
      <c r="AB250" s="55">
        <f t="shared" si="38"/>
        <v>2.6515151515151518</v>
      </c>
      <c r="AC250" s="54" t="s">
        <v>802</v>
      </c>
      <c r="AD250" s="54"/>
      <c r="AE250" s="55"/>
    </row>
    <row r="251" spans="1:31" s="77" customFormat="1">
      <c r="A251" s="75"/>
      <c r="B251" s="75"/>
      <c r="C251" s="76">
        <v>40164</v>
      </c>
      <c r="D251" s="75" t="s">
        <v>623</v>
      </c>
      <c r="F251" s="77" t="s">
        <v>850</v>
      </c>
      <c r="G251" s="75" t="s">
        <v>204</v>
      </c>
      <c r="H251" s="102" t="s">
        <v>6</v>
      </c>
      <c r="I251" s="103"/>
      <c r="J251" s="77" t="s">
        <v>790</v>
      </c>
      <c r="K251" s="77" t="s">
        <v>791</v>
      </c>
      <c r="L251" s="77" t="s">
        <v>792</v>
      </c>
      <c r="M251" s="77">
        <v>36.394804000000001</v>
      </c>
      <c r="N251" s="77">
        <v>-75.838699000000005</v>
      </c>
      <c r="O251" s="77">
        <v>1</v>
      </c>
      <c r="P251" s="77" t="s">
        <v>830</v>
      </c>
      <c r="Q251" s="78">
        <v>39648</v>
      </c>
      <c r="T251" s="75"/>
      <c r="U251" s="75"/>
      <c r="V251" s="75"/>
      <c r="W251" s="79"/>
      <c r="X251" s="80">
        <v>3.1</v>
      </c>
      <c r="Y251" s="81">
        <f t="shared" si="36"/>
        <v>1.840625</v>
      </c>
      <c r="Z251" s="75">
        <v>8.4</v>
      </c>
      <c r="AA251" s="81">
        <f t="shared" si="37"/>
        <v>4.9874999999999998</v>
      </c>
      <c r="AB251" s="81">
        <f t="shared" si="38"/>
        <v>2.7096774193548385</v>
      </c>
      <c r="AC251" s="75" t="s">
        <v>802</v>
      </c>
      <c r="AD251" s="75"/>
      <c r="AE251" s="81"/>
    </row>
    <row r="252" spans="1:31">
      <c r="A252" s="54"/>
      <c r="B252" s="54"/>
      <c r="C252" s="54"/>
      <c r="D252" s="54" t="s">
        <v>164</v>
      </c>
      <c r="F252" t="s">
        <v>851</v>
      </c>
      <c r="G252" s="54" t="s">
        <v>204</v>
      </c>
      <c r="H252" s="102" t="s">
        <v>6</v>
      </c>
      <c r="J252" s="77" t="s">
        <v>168</v>
      </c>
      <c r="K252" s="77" t="s">
        <v>169</v>
      </c>
      <c r="L252" t="s">
        <v>170</v>
      </c>
      <c r="M252">
        <v>39.336731999999998</v>
      </c>
      <c r="N252">
        <v>-76.129684999999995</v>
      </c>
      <c r="O252">
        <v>1</v>
      </c>
      <c r="P252" t="s">
        <v>852</v>
      </c>
      <c r="Q252" s="85">
        <v>35661</v>
      </c>
      <c r="T252" s="54"/>
      <c r="U252" s="54"/>
      <c r="V252" s="54"/>
      <c r="W252" s="86"/>
      <c r="X252" s="87">
        <v>3.2</v>
      </c>
      <c r="Y252" s="55">
        <f t="shared" si="36"/>
        <v>1.9</v>
      </c>
      <c r="Z252" s="54">
        <v>8.0500000000000007</v>
      </c>
      <c r="AA252" s="55">
        <f t="shared" si="37"/>
        <v>4.7796874999999996</v>
      </c>
      <c r="AB252" s="55">
        <f t="shared" si="38"/>
        <v>2.515625</v>
      </c>
      <c r="AC252" s="54" t="s">
        <v>809</v>
      </c>
      <c r="AD252" s="54"/>
      <c r="AE252" s="55"/>
    </row>
    <row r="253" spans="1:31">
      <c r="A253" s="54"/>
      <c r="B253" s="54"/>
      <c r="C253" s="54"/>
      <c r="D253" s="54" t="s">
        <v>164</v>
      </c>
      <c r="F253" t="s">
        <v>853</v>
      </c>
      <c r="G253" s="54" t="s">
        <v>204</v>
      </c>
      <c r="H253" s="102" t="s">
        <v>6</v>
      </c>
      <c r="J253" s="77" t="s">
        <v>168</v>
      </c>
      <c r="K253" s="77" t="s">
        <v>169</v>
      </c>
      <c r="L253" t="s">
        <v>170</v>
      </c>
      <c r="M253">
        <v>39.336731999999998</v>
      </c>
      <c r="N253">
        <v>-76.129684999999995</v>
      </c>
      <c r="O253">
        <v>1</v>
      </c>
      <c r="P253" t="s">
        <v>854</v>
      </c>
      <c r="Q253" s="85">
        <v>35661</v>
      </c>
      <c r="T253" s="54"/>
      <c r="U253" s="54"/>
      <c r="V253" s="54"/>
      <c r="W253" s="86"/>
      <c r="X253" s="87">
        <v>3.2</v>
      </c>
      <c r="Y253" s="55">
        <f t="shared" si="36"/>
        <v>1.9</v>
      </c>
      <c r="Z253" s="54">
        <v>8.4</v>
      </c>
      <c r="AA253" s="55">
        <f t="shared" si="37"/>
        <v>4.9874999999999998</v>
      </c>
      <c r="AB253" s="55">
        <f t="shared" si="38"/>
        <v>2.625</v>
      </c>
      <c r="AC253" s="54" t="s">
        <v>809</v>
      </c>
      <c r="AD253" s="54"/>
      <c r="AE253" s="55"/>
    </row>
    <row r="254" spans="1:31">
      <c r="A254" s="54"/>
      <c r="B254" s="54"/>
      <c r="C254" s="54"/>
      <c r="D254" s="54"/>
      <c r="F254" t="s">
        <v>855</v>
      </c>
      <c r="G254" s="54" t="s">
        <v>204</v>
      </c>
      <c r="H254" s="102" t="s">
        <v>6</v>
      </c>
      <c r="J254" s="77" t="s">
        <v>168</v>
      </c>
      <c r="K254" s="77" t="s">
        <v>169</v>
      </c>
      <c r="L254" t="s">
        <v>170</v>
      </c>
      <c r="M254">
        <v>39.337164000000001</v>
      </c>
      <c r="N254">
        <v>-76.125448000000006</v>
      </c>
      <c r="O254">
        <v>1</v>
      </c>
      <c r="P254" t="s">
        <v>856</v>
      </c>
      <c r="Q254" s="85">
        <v>41119</v>
      </c>
      <c r="T254" s="54"/>
      <c r="U254" s="54"/>
      <c r="V254" s="54"/>
      <c r="W254" s="86"/>
      <c r="X254" s="87"/>
      <c r="Y254" s="55">
        <v>2</v>
      </c>
      <c r="Z254" s="54"/>
      <c r="AA254" s="55">
        <v>5.42</v>
      </c>
      <c r="AB254" s="55">
        <f>AA254/Y254</f>
        <v>2.71</v>
      </c>
      <c r="AC254" s="54" t="s">
        <v>809</v>
      </c>
      <c r="AD254" s="54"/>
      <c r="AE254" s="55">
        <v>6.97</v>
      </c>
    </row>
    <row r="255" spans="1:31">
      <c r="A255" s="54"/>
      <c r="B255" s="54"/>
      <c r="C255" s="54"/>
      <c r="D255" s="54"/>
      <c r="G255" s="54"/>
      <c r="H255" s="89"/>
      <c r="Q255" s="85"/>
      <c r="T255" s="54"/>
      <c r="U255" s="54"/>
      <c r="V255" s="54"/>
      <c r="W255" s="86"/>
      <c r="X255" s="111" t="s">
        <v>844</v>
      </c>
      <c r="Y255" s="90">
        <f>AVERAGE(Y248:Y254)</f>
        <v>1.9270089285714285</v>
      </c>
      <c r="Z255" s="54"/>
      <c r="AA255" s="90">
        <f>AVERAGE(AA248:AA254)</f>
        <v>5.0959374999999998</v>
      </c>
      <c r="AB255" s="90">
        <f>AVERAGE(AB248:AB254)</f>
        <v>2.6442123669341413</v>
      </c>
      <c r="AC255" s="54"/>
      <c r="AD255" s="54"/>
      <c r="AE255" s="90">
        <f>AVERAGE(AE248:AE254)</f>
        <v>6.97</v>
      </c>
    </row>
    <row r="256" spans="1:31" s="98" customFormat="1"/>
    <row r="257" spans="1:31" s="69" customFormat="1" ht="18">
      <c r="A257" s="66" t="s">
        <v>857</v>
      </c>
      <c r="B257" s="67"/>
      <c r="C257" s="68"/>
      <c r="D257" s="67"/>
      <c r="G257" s="67"/>
      <c r="H257" s="70"/>
      <c r="Q257" s="71"/>
      <c r="T257" s="67"/>
      <c r="U257" s="67"/>
      <c r="V257" s="67"/>
      <c r="W257" s="72"/>
      <c r="X257" s="73"/>
      <c r="Y257" s="74"/>
      <c r="Z257" s="67"/>
      <c r="AA257" s="74"/>
      <c r="AB257" s="74"/>
      <c r="AC257" s="67"/>
      <c r="AD257" s="67"/>
      <c r="AE257" s="74"/>
    </row>
    <row r="258" spans="1:31">
      <c r="A258" s="54" t="s">
        <v>163</v>
      </c>
      <c r="B258" s="54" t="s">
        <v>164</v>
      </c>
      <c r="C258" s="54"/>
      <c r="D258" s="54" t="s">
        <v>164</v>
      </c>
      <c r="F258" t="s">
        <v>858</v>
      </c>
      <c r="G258" s="54" t="s">
        <v>204</v>
      </c>
      <c r="H258" s="89" t="s">
        <v>859</v>
      </c>
      <c r="J258" s="77" t="s">
        <v>178</v>
      </c>
      <c r="K258" s="77" t="s">
        <v>179</v>
      </c>
      <c r="L258" t="s">
        <v>180</v>
      </c>
      <c r="M258">
        <v>39.895339999999997</v>
      </c>
      <c r="N258">
        <v>-75.78295</v>
      </c>
      <c r="O258">
        <v>338</v>
      </c>
      <c r="P258" t="s">
        <v>860</v>
      </c>
      <c r="Q258" s="85">
        <v>35670</v>
      </c>
      <c r="T258" s="54"/>
      <c r="U258" s="54"/>
      <c r="V258" s="54"/>
      <c r="W258" s="86"/>
      <c r="X258" s="87"/>
      <c r="Y258" s="55"/>
      <c r="Z258" s="54"/>
      <c r="AA258" s="55"/>
      <c r="AB258" s="55"/>
      <c r="AC258" s="54"/>
      <c r="AD258" s="54"/>
      <c r="AE258" s="55"/>
    </row>
    <row r="259" spans="1:31">
      <c r="A259" s="54" t="s">
        <v>163</v>
      </c>
      <c r="B259" s="54" t="s">
        <v>164</v>
      </c>
      <c r="C259" s="54"/>
      <c r="D259" s="54" t="s">
        <v>164</v>
      </c>
      <c r="F259" t="s">
        <v>861</v>
      </c>
      <c r="G259" s="54" t="s">
        <v>204</v>
      </c>
      <c r="H259" s="89" t="s">
        <v>859</v>
      </c>
      <c r="J259" s="77" t="s">
        <v>178</v>
      </c>
      <c r="K259" s="77" t="s">
        <v>179</v>
      </c>
      <c r="L259" t="s">
        <v>180</v>
      </c>
      <c r="M259">
        <v>39.895339999999997</v>
      </c>
      <c r="N259">
        <v>-75.78295</v>
      </c>
      <c r="O259">
        <v>338</v>
      </c>
      <c r="P259" t="s">
        <v>860</v>
      </c>
      <c r="Q259" s="85">
        <v>35670</v>
      </c>
      <c r="T259" s="54"/>
      <c r="U259" s="54"/>
      <c r="V259" s="54"/>
      <c r="W259" s="86"/>
      <c r="X259" s="87"/>
      <c r="Y259" s="55"/>
      <c r="Z259" s="54"/>
      <c r="AA259" s="55"/>
      <c r="AB259" s="55"/>
      <c r="AC259" s="54"/>
      <c r="AD259" s="54"/>
      <c r="AE259" s="55"/>
    </row>
    <row r="260" spans="1:31">
      <c r="A260" s="54" t="s">
        <v>163</v>
      </c>
      <c r="B260" s="54" t="s">
        <v>164</v>
      </c>
      <c r="C260" s="54"/>
      <c r="D260" s="54" t="s">
        <v>164</v>
      </c>
      <c r="F260" t="s">
        <v>862</v>
      </c>
      <c r="G260" s="54" t="s">
        <v>204</v>
      </c>
      <c r="H260" s="89" t="s">
        <v>859</v>
      </c>
      <c r="J260" s="77" t="s">
        <v>178</v>
      </c>
      <c r="K260" s="77" t="s">
        <v>179</v>
      </c>
      <c r="L260" t="s">
        <v>180</v>
      </c>
      <c r="M260">
        <v>39.895339999999997</v>
      </c>
      <c r="N260">
        <v>-75.78295</v>
      </c>
      <c r="O260">
        <v>338</v>
      </c>
      <c r="P260" t="s">
        <v>860</v>
      </c>
      <c r="Q260" s="85">
        <v>35670</v>
      </c>
      <c r="T260" s="54"/>
      <c r="U260" s="54"/>
      <c r="V260" s="54"/>
      <c r="W260" s="86"/>
      <c r="X260" s="87"/>
      <c r="Y260" s="55"/>
      <c r="Z260" s="54"/>
      <c r="AA260" s="55"/>
      <c r="AB260" s="55"/>
      <c r="AC260" s="54"/>
      <c r="AD260" s="54"/>
      <c r="AE260" s="55"/>
    </row>
    <row r="261" spans="1:31">
      <c r="A261" s="54" t="s">
        <v>163</v>
      </c>
      <c r="B261" s="54" t="s">
        <v>164</v>
      </c>
      <c r="C261" s="54"/>
      <c r="D261" s="54" t="s">
        <v>164</v>
      </c>
      <c r="F261" t="s">
        <v>863</v>
      </c>
      <c r="G261" s="54" t="s">
        <v>204</v>
      </c>
      <c r="H261" s="89" t="s">
        <v>859</v>
      </c>
      <c r="J261" s="77" t="s">
        <v>178</v>
      </c>
      <c r="K261" s="77" t="s">
        <v>179</v>
      </c>
      <c r="L261" t="s">
        <v>180</v>
      </c>
      <c r="M261">
        <v>39.895339999999997</v>
      </c>
      <c r="N261">
        <v>-75.78295</v>
      </c>
      <c r="O261">
        <v>338</v>
      </c>
      <c r="P261" t="s">
        <v>860</v>
      </c>
      <c r="Q261" s="85">
        <v>35670</v>
      </c>
      <c r="T261" s="54"/>
      <c r="U261" s="54"/>
      <c r="V261" s="54"/>
      <c r="W261" s="86"/>
      <c r="X261" s="87"/>
      <c r="Y261" s="55"/>
      <c r="Z261" s="54"/>
      <c r="AA261" s="55"/>
      <c r="AB261" s="55"/>
      <c r="AC261" s="54"/>
      <c r="AD261" s="54"/>
      <c r="AE261" s="55"/>
    </row>
    <row r="262" spans="1:31">
      <c r="A262" s="54"/>
      <c r="B262" s="54"/>
      <c r="C262" s="54"/>
      <c r="D262" s="54" t="s">
        <v>164</v>
      </c>
      <c r="F262" t="s">
        <v>864</v>
      </c>
      <c r="G262" s="54" t="s">
        <v>204</v>
      </c>
      <c r="H262" s="89" t="s">
        <v>859</v>
      </c>
      <c r="J262" s="77" t="s">
        <v>178</v>
      </c>
      <c r="K262" s="77" t="s">
        <v>179</v>
      </c>
      <c r="L262" t="s">
        <v>180</v>
      </c>
      <c r="M262">
        <v>39.895339999999997</v>
      </c>
      <c r="N262">
        <v>-75.78295</v>
      </c>
      <c r="O262">
        <v>338</v>
      </c>
      <c r="P262" t="s">
        <v>860</v>
      </c>
      <c r="Q262" s="85">
        <v>35670</v>
      </c>
      <c r="T262" s="54"/>
      <c r="U262" s="54"/>
      <c r="V262" s="54"/>
      <c r="W262" s="86"/>
      <c r="X262" s="87"/>
      <c r="Y262" s="55"/>
      <c r="Z262" s="54"/>
      <c r="AA262" s="55"/>
      <c r="AB262" s="55"/>
      <c r="AC262" s="54"/>
      <c r="AD262" s="54"/>
      <c r="AE262" s="55"/>
    </row>
    <row r="263" spans="1:31">
      <c r="A263" s="54"/>
      <c r="B263" s="54"/>
      <c r="C263" s="54"/>
      <c r="D263" s="54" t="s">
        <v>164</v>
      </c>
      <c r="F263" t="s">
        <v>865</v>
      </c>
      <c r="G263" s="54" t="s">
        <v>204</v>
      </c>
      <c r="H263" s="89" t="s">
        <v>859</v>
      </c>
      <c r="J263" s="77" t="s">
        <v>178</v>
      </c>
      <c r="K263" s="77" t="s">
        <v>179</v>
      </c>
      <c r="L263" t="s">
        <v>180</v>
      </c>
      <c r="M263">
        <v>39.895339999999997</v>
      </c>
      <c r="N263">
        <v>-75.78295</v>
      </c>
      <c r="O263">
        <v>338</v>
      </c>
      <c r="P263" t="s">
        <v>860</v>
      </c>
      <c r="Q263" s="85">
        <v>35670</v>
      </c>
      <c r="T263" s="54"/>
      <c r="U263" s="54"/>
      <c r="V263" s="54"/>
      <c r="W263" s="86"/>
      <c r="X263" s="87"/>
      <c r="Y263" s="55"/>
      <c r="Z263" s="54"/>
      <c r="AA263" s="55"/>
      <c r="AB263" s="55"/>
      <c r="AC263" s="54"/>
      <c r="AD263" s="54"/>
      <c r="AE263" s="55"/>
    </row>
    <row r="264" spans="1:31">
      <c r="A264" s="54"/>
      <c r="B264" s="54"/>
      <c r="C264" s="54"/>
      <c r="D264" s="54" t="s">
        <v>164</v>
      </c>
      <c r="F264" t="s">
        <v>866</v>
      </c>
      <c r="G264" s="54" t="s">
        <v>204</v>
      </c>
      <c r="H264" s="89" t="s">
        <v>859</v>
      </c>
      <c r="J264" s="77" t="s">
        <v>178</v>
      </c>
      <c r="K264" s="77" t="s">
        <v>179</v>
      </c>
      <c r="L264" t="s">
        <v>180</v>
      </c>
      <c r="M264">
        <v>39.895339999999997</v>
      </c>
      <c r="N264">
        <v>-75.78295</v>
      </c>
      <c r="O264">
        <v>338</v>
      </c>
      <c r="P264" t="s">
        <v>860</v>
      </c>
      <c r="Q264" s="85">
        <v>35671</v>
      </c>
      <c r="T264" s="54"/>
      <c r="U264" s="54"/>
      <c r="V264" s="54"/>
      <c r="W264" s="86"/>
      <c r="X264" s="87"/>
      <c r="Y264" s="55"/>
      <c r="Z264" s="54"/>
      <c r="AA264" s="55"/>
      <c r="AB264" s="55"/>
      <c r="AC264" s="54"/>
      <c r="AD264" s="54"/>
      <c r="AE264" s="55"/>
    </row>
    <row r="265" spans="1:31" s="77" customFormat="1">
      <c r="A265" s="75"/>
      <c r="B265" s="75"/>
      <c r="C265" s="76">
        <v>40164</v>
      </c>
      <c r="D265" s="75" t="s">
        <v>183</v>
      </c>
      <c r="F265" s="77" t="s">
        <v>867</v>
      </c>
      <c r="G265" s="75" t="s">
        <v>204</v>
      </c>
      <c r="H265" s="94" t="s">
        <v>859</v>
      </c>
      <c r="J265" s="77" t="s">
        <v>178</v>
      </c>
      <c r="K265" s="77" t="s">
        <v>734</v>
      </c>
      <c r="L265" s="77" t="s">
        <v>868</v>
      </c>
      <c r="M265" s="77">
        <v>40.163944999999998</v>
      </c>
      <c r="N265" s="77">
        <v>-76.976454000000004</v>
      </c>
      <c r="O265" s="77">
        <v>385</v>
      </c>
      <c r="Q265" s="78">
        <v>40088</v>
      </c>
      <c r="S265" s="77" t="s">
        <v>869</v>
      </c>
      <c r="T265" s="75"/>
      <c r="U265" s="75"/>
      <c r="V265" s="75"/>
      <c r="W265" s="79"/>
      <c r="X265" s="80"/>
      <c r="Y265" s="81"/>
      <c r="Z265" s="75"/>
      <c r="AA265" s="81"/>
      <c r="AB265" s="81"/>
      <c r="AC265" s="75"/>
      <c r="AD265" s="75"/>
      <c r="AE265" s="81"/>
    </row>
    <row r="266" spans="1:31" s="69" customFormat="1" ht="18">
      <c r="A266" s="66" t="s">
        <v>870</v>
      </c>
      <c r="B266" s="67"/>
      <c r="C266" s="68"/>
      <c r="D266" s="67"/>
      <c r="G266" s="67"/>
      <c r="H266" s="70"/>
      <c r="Q266" s="71"/>
      <c r="T266" s="67"/>
      <c r="U266" s="67"/>
      <c r="V266" s="67"/>
      <c r="W266" s="72"/>
      <c r="X266" s="73"/>
      <c r="Y266" s="74"/>
      <c r="Z266" s="67"/>
      <c r="AA266" s="74"/>
      <c r="AB266" s="74"/>
      <c r="AC266" s="67"/>
      <c r="AD266" s="67"/>
      <c r="AE266" s="74"/>
    </row>
    <row r="267" spans="1:31">
      <c r="A267" s="54" t="s">
        <v>163</v>
      </c>
      <c r="B267" s="54" t="s">
        <v>164</v>
      </c>
      <c r="C267" s="54"/>
      <c r="D267" s="54" t="s">
        <v>164</v>
      </c>
      <c r="F267" t="s">
        <v>871</v>
      </c>
      <c r="G267" s="54" t="s">
        <v>166</v>
      </c>
      <c r="H267" s="89" t="s">
        <v>872</v>
      </c>
      <c r="J267" s="77" t="s">
        <v>178</v>
      </c>
      <c r="K267" s="77" t="s">
        <v>179</v>
      </c>
      <c r="L267" t="s">
        <v>180</v>
      </c>
      <c r="M267">
        <v>39.895339999999997</v>
      </c>
      <c r="N267">
        <v>-75.78295</v>
      </c>
      <c r="O267">
        <v>338</v>
      </c>
      <c r="P267" t="s">
        <v>873</v>
      </c>
      <c r="Q267" s="85">
        <v>35723</v>
      </c>
      <c r="R267" t="s">
        <v>303</v>
      </c>
      <c r="T267" s="54"/>
      <c r="U267" s="54"/>
      <c r="V267" s="54"/>
      <c r="W267" s="86"/>
      <c r="X267" s="87"/>
      <c r="Y267" s="55"/>
      <c r="Z267" s="54"/>
      <c r="AA267" s="55"/>
      <c r="AB267" s="55"/>
      <c r="AC267" s="54"/>
      <c r="AD267" s="54"/>
      <c r="AE267" s="55"/>
    </row>
    <row r="268" spans="1:31" s="77" customFormat="1">
      <c r="A268" s="75"/>
      <c r="B268" s="75"/>
      <c r="C268" s="76">
        <v>40164</v>
      </c>
      <c r="D268" s="75" t="s">
        <v>183</v>
      </c>
      <c r="F268" s="77" t="s">
        <v>874</v>
      </c>
      <c r="G268" s="75" t="s">
        <v>166</v>
      </c>
      <c r="H268" s="94" t="s">
        <v>872</v>
      </c>
      <c r="I268" s="103"/>
      <c r="J268" s="77" t="s">
        <v>178</v>
      </c>
      <c r="K268" s="77" t="s">
        <v>179</v>
      </c>
      <c r="L268" s="77" t="s">
        <v>180</v>
      </c>
      <c r="M268" s="77">
        <v>39.859614999999998</v>
      </c>
      <c r="N268" s="77">
        <v>-75.782703999999995</v>
      </c>
      <c r="O268" s="77">
        <v>346</v>
      </c>
      <c r="P268" s="77" t="s">
        <v>875</v>
      </c>
      <c r="Q268" s="78">
        <v>40080</v>
      </c>
      <c r="S268" s="77" t="s">
        <v>876</v>
      </c>
      <c r="T268" s="75"/>
      <c r="U268" s="75"/>
      <c r="V268" s="75"/>
      <c r="W268" s="79"/>
      <c r="X268" s="80"/>
      <c r="Y268" s="81"/>
      <c r="Z268" s="75"/>
      <c r="AA268" s="81"/>
      <c r="AB268" s="81"/>
      <c r="AC268" s="75"/>
      <c r="AD268" s="75"/>
      <c r="AE268" s="81"/>
    </row>
    <row r="269" spans="1:31">
      <c r="A269" s="54"/>
      <c r="B269" s="54"/>
      <c r="C269" s="54"/>
      <c r="D269" s="54" t="s">
        <v>183</v>
      </c>
      <c r="F269" t="s">
        <v>877</v>
      </c>
      <c r="G269" s="54" t="s">
        <v>185</v>
      </c>
      <c r="H269" s="89" t="s">
        <v>878</v>
      </c>
      <c r="J269" s="77" t="s">
        <v>178</v>
      </c>
      <c r="K269" s="77" t="s">
        <v>401</v>
      </c>
      <c r="L269" t="s">
        <v>541</v>
      </c>
      <c r="M269" s="77">
        <v>40.204523000000002</v>
      </c>
      <c r="N269" s="77">
        <v>-75.777113</v>
      </c>
      <c r="O269">
        <v>479</v>
      </c>
      <c r="P269" t="s">
        <v>879</v>
      </c>
      <c r="Q269" s="85">
        <v>40426</v>
      </c>
      <c r="R269" s="77" t="s">
        <v>880</v>
      </c>
      <c r="S269" t="s">
        <v>881</v>
      </c>
      <c r="T269" s="54"/>
      <c r="U269" s="54"/>
      <c r="V269" s="54"/>
      <c r="W269" s="86"/>
      <c r="X269" s="87"/>
      <c r="Y269" s="55"/>
      <c r="Z269" s="54">
        <v>7.4</v>
      </c>
      <c r="AA269" s="55">
        <f>((1/1.6)*Z269)*0.95</f>
        <v>4.3937499999999998</v>
      </c>
      <c r="AB269" s="55"/>
      <c r="AC269" s="54" t="s">
        <v>173</v>
      </c>
      <c r="AD269" s="54">
        <v>4.3</v>
      </c>
      <c r="AE269" s="55">
        <f>((1/0.64)*AD269)*0.95</f>
        <v>6.3828125</v>
      </c>
    </row>
  </sheetData>
  <pageMargins left="0.75" right="0.75" top="1" bottom="1" header="0.5" footer="0.5"/>
  <pageSetup orientation="landscape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SMTbl_HFandBLmeasurements</vt:lpstr>
      <vt:lpstr>TWmales</vt:lpstr>
      <vt:lpstr>TWfemales</vt:lpstr>
      <vt:lpstr>DF males and females</vt:lpstr>
    </vt:vector>
  </TitlesOfParts>
  <Company>UF/IFAS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IFAS Entomology &amp; Nematology</dc:creator>
  <cp:lastModifiedBy>David Funk</cp:lastModifiedBy>
  <cp:lastPrinted>2013-07-04T15:40:25Z</cp:lastPrinted>
  <dcterms:created xsi:type="dcterms:W3CDTF">2012-10-13T16:29:12Z</dcterms:created>
  <dcterms:modified xsi:type="dcterms:W3CDTF">2014-01-24T19:20:54Z</dcterms:modified>
</cp:coreProperties>
</file>